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landisk-hukuri\taite\R7年度\7_福利厚生ネット・県HP\試算表・説明（マイページ）\"/>
    </mc:Choice>
  </mc:AlternateContent>
  <xr:revisionPtr revIDLastSave="0" documentId="13_ncr:1_{BCE84873-02B9-491F-9D45-D76365452467}" xr6:coauthVersionLast="47" xr6:coauthVersionMax="47" xr10:uidLastSave="{00000000-0000-0000-0000-000000000000}"/>
  <bookViews>
    <workbookView xWindow="-120" yWindow="-120" windowWidth="29040" windowHeight="15720" tabRatio="633" xr2:uid="{00000000-000D-0000-FFFF-FFFF00000000}"/>
  </bookViews>
  <sheets>
    <sheet name="試算表" sheetId="1" r:id="rId1"/>
    <sheet name="試算表(ピーク時特例用)" sheetId="11" r:id="rId2"/>
    <sheet name="1" sheetId="16" r:id="rId3"/>
    <sheet name="4" sheetId="17" r:id="rId4"/>
    <sheet name="7" sheetId="18" r:id="rId5"/>
    <sheet name="8" sheetId="19" r:id="rId6"/>
    <sheet name="21" sheetId="9" r:id="rId7"/>
    <sheet name="支給率表(退手見直し毎に修正)" sheetId="6" r:id="rId8"/>
    <sheet name="調整基本額" sheetId="8" r:id="rId9"/>
    <sheet name="調整額(退手見直し毎に修正)" sheetId="7" state="hidden" r:id="rId10"/>
    <sheet name="調整額区分一覧" sheetId="10" state="hidden" r:id="rId11"/>
  </sheets>
  <definedNames>
    <definedName name="_tmp2009116151651897" localSheetId="6">#REF!</definedName>
    <definedName name="_tmp2009116151651897" localSheetId="1">#REF!</definedName>
    <definedName name="_tmp2009116151651897" localSheetId="10">#REF!</definedName>
    <definedName name="_tmp2009116151651897">#REF!</definedName>
    <definedName name="_tmp20096993259669" localSheetId="6">#REF!</definedName>
    <definedName name="_tmp20096993259669" localSheetId="1">#REF!</definedName>
    <definedName name="_tmp20096993259669" localSheetId="10">#REF!</definedName>
    <definedName name="_tmp20096993259669">#REF!</definedName>
    <definedName name="_tmp2009828102353322" localSheetId="6">#REF!</definedName>
    <definedName name="_tmp2009828102353322" localSheetId="1">#REF!</definedName>
    <definedName name="_tmp2009828102353322" localSheetId="10">#REF!</definedName>
    <definedName name="_tmp2009828102353322">#REF!</definedName>
    <definedName name="a" localSheetId="6">#REF!</definedName>
    <definedName name="a" localSheetId="1">#REF!</definedName>
    <definedName name="a">#REF!</definedName>
    <definedName name="_xlnm.Print_Area" localSheetId="3">'7'!$A$1:$I$123</definedName>
    <definedName name="_xlnm.Print_Area" localSheetId="0">試算表!$A$1:$AK$97</definedName>
    <definedName name="_xlnm.Print_Area" localSheetId="1">'試算表(ピーク時特例用)'!$A$1:$AK$102</definedName>
    <definedName name="Q_01_02" localSheetId="6">#REF!</definedName>
    <definedName name="Q_01_02" localSheetId="1">#REF!</definedName>
    <definedName name="Q_01_02" localSheetId="10">#REF!</definedName>
    <definedName name="Q_01_02">#REF!</definedName>
    <definedName name="Q_01_06" localSheetId="6">#REF!</definedName>
    <definedName name="Q_01_06" localSheetId="7">#REF!</definedName>
    <definedName name="Q_01_06" localSheetId="1">#REF!</definedName>
    <definedName name="Q_01_06" localSheetId="9">#REF!</definedName>
    <definedName name="Q_01_06" localSheetId="8">#REF!</definedName>
    <definedName name="Q_01_06">#REF!</definedName>
    <definedName name="Q_07_02" localSheetId="6">#REF!</definedName>
    <definedName name="Q_07_02" localSheetId="7">#REF!</definedName>
    <definedName name="Q_07_02" localSheetId="1">#REF!</definedName>
    <definedName name="Q_07_02" localSheetId="9">#REF!</definedName>
    <definedName name="Q_07_02" localSheetId="8">#REF!</definedName>
    <definedName name="Q_07_02">#REF!</definedName>
    <definedName name="Q_08_01" localSheetId="6">#REF!</definedName>
    <definedName name="Q_08_01" localSheetId="7">#REF!</definedName>
    <definedName name="Q_08_01" localSheetId="1">#REF!</definedName>
    <definedName name="Q_08_01" localSheetId="9">#REF!</definedName>
    <definedName name="Q_08_01" localSheetId="8">#REF!</definedName>
    <definedName name="Q_08_01">#REF!</definedName>
    <definedName name="Q_08_02" localSheetId="6">#REF!</definedName>
    <definedName name="Q_08_02" localSheetId="7">#REF!</definedName>
    <definedName name="Q_08_02" localSheetId="1">#REF!</definedName>
    <definedName name="Q_08_02" localSheetId="9">#REF!</definedName>
    <definedName name="Q_08_02" localSheetId="8">#REF!</definedName>
    <definedName name="Q_08_02">#REF!</definedName>
    <definedName name="Q_08_03" localSheetId="6">#REF!</definedName>
    <definedName name="Q_08_03" localSheetId="7">#REF!</definedName>
    <definedName name="Q_08_03" localSheetId="1">#REF!</definedName>
    <definedName name="Q_08_03" localSheetId="9">#REF!</definedName>
    <definedName name="Q_08_03" localSheetId="8">#REF!</definedName>
    <definedName name="Q_08_03">#REF!</definedName>
    <definedName name="Q_08_04" localSheetId="6">#REF!</definedName>
    <definedName name="Q_08_04" localSheetId="7">#REF!</definedName>
    <definedName name="Q_08_04" localSheetId="1">#REF!</definedName>
    <definedName name="Q_08_04" localSheetId="9">#REF!</definedName>
    <definedName name="Q_08_04" localSheetId="8">#REF!</definedName>
    <definedName name="Q_08_04">#REF!</definedName>
    <definedName name="v" localSheetId="6">#REF!</definedName>
    <definedName name="v" localSheetId="7">#REF!</definedName>
    <definedName name="v" localSheetId="1">#REF!</definedName>
    <definedName name="v" localSheetId="9">#REF!</definedName>
    <definedName name="v" localSheetId="8">#REF!</definedName>
    <definedName name="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9" l="1"/>
  <c r="E6" i="19"/>
  <c r="D7" i="19"/>
  <c r="E7" i="19"/>
  <c r="D8" i="19"/>
  <c r="E8" i="19"/>
  <c r="D9" i="19"/>
  <c r="E9" i="19"/>
  <c r="D10" i="19"/>
  <c r="E10" i="19"/>
  <c r="D11" i="19"/>
  <c r="E11" i="19"/>
  <c r="D12" i="19"/>
  <c r="E12" i="19"/>
  <c r="D13" i="19"/>
  <c r="E13" i="19"/>
  <c r="D14" i="19"/>
  <c r="E14" i="19"/>
  <c r="D15" i="19"/>
  <c r="E15" i="19"/>
  <c r="D16" i="19"/>
  <c r="E16" i="19"/>
  <c r="D17" i="19"/>
  <c r="E17" i="19"/>
  <c r="D18" i="19"/>
  <c r="E18" i="19"/>
  <c r="D19" i="19"/>
  <c r="E19" i="19"/>
  <c r="D20" i="19"/>
  <c r="E20" i="19"/>
  <c r="D21" i="19"/>
  <c r="E21" i="19"/>
  <c r="D22" i="19"/>
  <c r="E22" i="19"/>
  <c r="D23" i="19"/>
  <c r="E23" i="19"/>
  <c r="D24" i="19"/>
  <c r="E24" i="19"/>
  <c r="D25" i="19"/>
  <c r="E25" i="19"/>
  <c r="D26" i="19"/>
  <c r="E26" i="19"/>
  <c r="D27" i="19"/>
  <c r="D28" i="19"/>
  <c r="D29" i="19"/>
  <c r="D30" i="19"/>
  <c r="D31" i="19"/>
  <c r="D32" i="19"/>
  <c r="D33" i="19"/>
  <c r="D34" i="19"/>
  <c r="D35" i="19"/>
  <c r="D36" i="19"/>
  <c r="D37" i="19"/>
  <c r="D38" i="19"/>
  <c r="D39" i="19"/>
  <c r="D40" i="19"/>
  <c r="D41" i="19"/>
  <c r="D42" i="19"/>
  <c r="D43" i="19"/>
  <c r="D44" i="19"/>
  <c r="D45" i="19"/>
  <c r="D46" i="19"/>
  <c r="D47" i="19"/>
  <c r="D48" i="19"/>
  <c r="D49" i="19"/>
  <c r="D50" i="19"/>
  <c r="D51" i="19"/>
  <c r="D52" i="19"/>
  <c r="D53" i="19"/>
  <c r="D54" i="19"/>
  <c r="D55" i="19"/>
  <c r="D56" i="19"/>
  <c r="D57" i="19"/>
  <c r="D58" i="19"/>
  <c r="D59" i="19"/>
  <c r="D60" i="19"/>
  <c r="D61" i="19"/>
  <c r="D62" i="19"/>
  <c r="D63" i="19"/>
  <c r="D64" i="19"/>
  <c r="D65" i="19"/>
  <c r="D66" i="19"/>
  <c r="D67" i="19"/>
  <c r="D68" i="19"/>
  <c r="D69" i="19"/>
  <c r="D70" i="19"/>
  <c r="D71" i="19"/>
  <c r="D72" i="19"/>
  <c r="D73" i="19"/>
  <c r="D74" i="19"/>
  <c r="D75" i="19"/>
  <c r="D76" i="19"/>
  <c r="D77" i="19"/>
  <c r="D78" i="19"/>
  <c r="D79" i="19"/>
  <c r="D80" i="19"/>
  <c r="D81" i="19"/>
  <c r="D82" i="19"/>
  <c r="D83" i="19"/>
  <c r="D84" i="19"/>
  <c r="D85" i="19"/>
  <c r="D86" i="19"/>
  <c r="D163" i="19"/>
  <c r="D6" i="18"/>
  <c r="E6" i="18"/>
  <c r="D7" i="18"/>
  <c r="E7" i="18"/>
  <c r="D8" i="18"/>
  <c r="E8" i="18"/>
  <c r="D9" i="18"/>
  <c r="E9" i="18"/>
  <c r="D10" i="18"/>
  <c r="E10" i="18"/>
  <c r="D11" i="18"/>
  <c r="E11" i="18"/>
  <c r="D12" i="18"/>
  <c r="E12" i="18"/>
  <c r="D13" i="18"/>
  <c r="E13" i="18"/>
  <c r="D14" i="18"/>
  <c r="E14" i="18"/>
  <c r="D15" i="18"/>
  <c r="E15" i="18"/>
  <c r="D16" i="18"/>
  <c r="E16" i="18"/>
  <c r="D17" i="18"/>
  <c r="E17" i="18"/>
  <c r="D18" i="18"/>
  <c r="E18" i="18"/>
  <c r="D19" i="18"/>
  <c r="E19" i="18"/>
  <c r="D20" i="18"/>
  <c r="E20" i="18"/>
  <c r="D21" i="18"/>
  <c r="E21" i="18"/>
  <c r="D22" i="18"/>
  <c r="E22" i="18"/>
  <c r="D23" i="18"/>
  <c r="E23" i="18"/>
  <c r="D24" i="18"/>
  <c r="E24" i="18"/>
  <c r="D25" i="18"/>
  <c r="E25" i="18"/>
  <c r="D26" i="18"/>
  <c r="E26" i="18"/>
  <c r="D27" i="18"/>
  <c r="D28" i="18"/>
  <c r="D29" i="18"/>
  <c r="D30" i="18"/>
  <c r="D31" i="18"/>
  <c r="D32" i="18"/>
  <c r="D33" i="18"/>
  <c r="D34" i="18"/>
  <c r="D35" i="18"/>
  <c r="D36" i="18"/>
  <c r="D37" i="18"/>
  <c r="D38" i="18"/>
  <c r="D39" i="18"/>
  <c r="D40" i="18"/>
  <c r="D41" i="18"/>
  <c r="D42" i="18"/>
  <c r="D43" i="18"/>
  <c r="D44" i="18"/>
  <c r="D45" i="18"/>
  <c r="D46" i="18"/>
  <c r="D47" i="18"/>
  <c r="D48" i="18"/>
  <c r="D49" i="18"/>
  <c r="D50" i="18"/>
  <c r="D51" i="18"/>
  <c r="D52" i="18"/>
  <c r="D53" i="18"/>
  <c r="D54" i="18"/>
  <c r="D55" i="18"/>
  <c r="D56" i="18"/>
  <c r="D57" i="18"/>
  <c r="D58" i="18"/>
  <c r="D59" i="18"/>
  <c r="D60" i="18"/>
  <c r="D61" i="18"/>
  <c r="D62" i="18"/>
  <c r="D63" i="18"/>
  <c r="D64" i="18"/>
  <c r="D65" i="18"/>
  <c r="D66" i="18"/>
  <c r="D159" i="18"/>
  <c r="AO75" i="11" l="1"/>
  <c r="AQ78" i="11"/>
  <c r="AO78" i="11"/>
  <c r="AQ76" i="11"/>
  <c r="AO76" i="11"/>
  <c r="AQ68" i="11"/>
  <c r="AO68" i="11"/>
  <c r="AR68" i="11" l="1"/>
  <c r="AO71" i="11" s="1"/>
  <c r="AQ60" i="11"/>
  <c r="AO60" i="11"/>
  <c r="E75" i="11"/>
  <c r="E72" i="11"/>
  <c r="E69" i="11"/>
  <c r="AO79" i="11" s="1"/>
  <c r="AD55" i="11"/>
  <c r="AS50" i="11"/>
  <c r="AS49" i="11"/>
  <c r="AS46" i="11"/>
  <c r="AS45" i="11"/>
  <c r="AS43" i="11"/>
  <c r="AS42" i="11"/>
  <c r="AS40" i="11"/>
  <c r="AS39" i="11"/>
  <c r="AS37" i="11"/>
  <c r="N36" i="11" s="1"/>
  <c r="AG36" i="11" s="1"/>
  <c r="AS36" i="11"/>
  <c r="AS34" i="11"/>
  <c r="AS33" i="11"/>
  <c r="AS31" i="11"/>
  <c r="AS30" i="11"/>
  <c r="AS28" i="11"/>
  <c r="AS27" i="11"/>
  <c r="AT25" i="11"/>
  <c r="AS25" i="11"/>
  <c r="AS24" i="11"/>
  <c r="N24" i="11"/>
  <c r="B24" i="11"/>
  <c r="AT22" i="11"/>
  <c r="AS22" i="11"/>
  <c r="AS21" i="11"/>
  <c r="N21" i="11"/>
  <c r="B21" i="11"/>
  <c r="AT19" i="11"/>
  <c r="AS19" i="11"/>
  <c r="AS18" i="11"/>
  <c r="N18" i="11"/>
  <c r="B18" i="11"/>
  <c r="AS16" i="11"/>
  <c r="AS15" i="11"/>
  <c r="AS13" i="11"/>
  <c r="AS12" i="11"/>
  <c r="N12" i="11" s="1"/>
  <c r="AS10" i="11"/>
  <c r="AS9" i="11"/>
  <c r="AM8" i="11"/>
  <c r="AS6" i="11"/>
  <c r="AU7" i="11" s="1"/>
  <c r="V6" i="11" s="1"/>
  <c r="AM6" i="11"/>
  <c r="AO3" i="11"/>
  <c r="AO55" i="11" s="1"/>
  <c r="AM3" i="11"/>
  <c r="S3" i="11"/>
  <c r="N42" i="11" l="1"/>
  <c r="AG42" i="11" s="1"/>
  <c r="AR60" i="11"/>
  <c r="AO63" i="11" s="1"/>
  <c r="N15" i="11"/>
  <c r="N27" i="11"/>
  <c r="N33" i="11"/>
  <c r="N45" i="11"/>
  <c r="AG45" i="11" s="1"/>
  <c r="AM10" i="11"/>
  <c r="AO8" i="11" s="1"/>
  <c r="N39" i="11"/>
  <c r="AG39" i="11" s="1"/>
  <c r="N9" i="11"/>
  <c r="N30" i="11"/>
  <c r="W12" i="11"/>
  <c r="AG12" i="11" s="1"/>
  <c r="AT7" i="11"/>
  <c r="R6" i="11" s="1"/>
  <c r="AS89" i="11"/>
  <c r="Y18" i="11"/>
  <c r="AG18" i="11" s="1"/>
  <c r="L55" i="11"/>
  <c r="U55" i="11" l="1"/>
  <c r="B55" i="11" s="1"/>
  <c r="W30" i="11"/>
  <c r="AG30" i="11" s="1"/>
  <c r="AU90" i="11"/>
  <c r="AD89" i="11" s="1"/>
  <c r="AT90" i="11"/>
  <c r="Z89" i="11" s="1"/>
  <c r="Y22" i="11"/>
  <c r="AG22" i="11" s="1"/>
  <c r="AF9" i="11" s="1"/>
  <c r="AQ71" i="11" s="1"/>
  <c r="AR71" i="11" s="1"/>
  <c r="AS71" i="11" s="1"/>
  <c r="AT71" i="11" s="1"/>
  <c r="AO77" i="11" l="1"/>
  <c r="AS7" i="11"/>
  <c r="AT8" i="11" s="1"/>
  <c r="AA6" i="11" s="1"/>
  <c r="AQ63" i="11"/>
  <c r="AR63" i="11" s="1"/>
  <c r="AS63" i="11" s="1"/>
  <c r="AT63" i="11" s="1"/>
  <c r="AU8" i="11" l="1"/>
  <c r="AE6" i="11" s="1"/>
  <c r="AQ75" i="11"/>
  <c r="AS75" i="11" s="1"/>
  <c r="AT67" i="11"/>
  <c r="AQ77" i="11" s="1"/>
  <c r="AS77" i="11" s="1"/>
  <c r="B79" i="11"/>
  <c r="AS79" i="11" s="1"/>
  <c r="AU82" i="11" s="1"/>
  <c r="S63" i="11"/>
  <c r="AB63" i="11" s="1"/>
  <c r="K63" i="11"/>
  <c r="B63" i="11" s="1"/>
  <c r="AS81" i="11" l="1"/>
  <c r="AS82" i="11" s="1"/>
  <c r="Q84" i="11" s="1"/>
  <c r="I91" i="11" s="1"/>
  <c r="P91" i="11" l="1"/>
  <c r="B91" i="11"/>
  <c r="Q95" i="11" l="1"/>
  <c r="AS6" i="1"/>
  <c r="AM6" i="1" l="1"/>
  <c r="AM3" i="1"/>
  <c r="AT7" i="1"/>
  <c r="R6" i="1" s="1"/>
  <c r="S3" i="1"/>
  <c r="AS50" i="1"/>
  <c r="AS49" i="1"/>
  <c r="AS46" i="1"/>
  <c r="AS45" i="1"/>
  <c r="N45" i="1" s="1"/>
  <c r="AG45" i="1" s="1"/>
  <c r="AS43" i="1"/>
  <c r="N42" i="1" s="1"/>
  <c r="AG42" i="1" s="1"/>
  <c r="AS42" i="1"/>
  <c r="AS40" i="1"/>
  <c r="AS39" i="1"/>
  <c r="N39" i="1" s="1"/>
  <c r="AG39" i="1" s="1"/>
  <c r="AS34" i="1"/>
  <c r="AS33" i="1"/>
  <c r="N33" i="1" s="1"/>
  <c r="AS31" i="1"/>
  <c r="N30" i="1" s="1"/>
  <c r="AS30" i="1"/>
  <c r="AS28" i="1"/>
  <c r="AS27" i="1"/>
  <c r="N27" i="1" s="1"/>
  <c r="AS24" i="1"/>
  <c r="N24" i="1"/>
  <c r="B21" i="1"/>
  <c r="AS21" i="1"/>
  <c r="AT25" i="1"/>
  <c r="AT22" i="1"/>
  <c r="AT19" i="1"/>
  <c r="B24" i="1"/>
  <c r="B18" i="1"/>
  <c r="AS18" i="1"/>
  <c r="AM8" i="1"/>
  <c r="E70" i="1"/>
  <c r="E67" i="1"/>
  <c r="E64" i="1"/>
  <c r="AO3" i="1"/>
  <c r="AO54" i="1" s="1"/>
  <c r="AS19" i="1"/>
  <c r="AS37" i="1"/>
  <c r="AS36" i="1"/>
  <c r="N18" i="1"/>
  <c r="AS25" i="1"/>
  <c r="AS22" i="1"/>
  <c r="N21" i="1"/>
  <c r="AS16" i="1"/>
  <c r="AS13" i="1"/>
  <c r="N12" i="1" s="1"/>
  <c r="AS10" i="1"/>
  <c r="AS15" i="1"/>
  <c r="AS12" i="1"/>
  <c r="AS9" i="1"/>
  <c r="N9" i="1" s="1"/>
  <c r="AU7" i="1"/>
  <c r="V6" i="1" s="1"/>
  <c r="L54" i="1"/>
  <c r="U54" i="1" l="1"/>
  <c r="N15" i="1"/>
  <c r="N36" i="1"/>
  <c r="AG36" i="1" s="1"/>
  <c r="AS84" i="1" s="1"/>
  <c r="Y18" i="1"/>
  <c r="AG18" i="1" s="1"/>
  <c r="AM10" i="1"/>
  <c r="AO8" i="1" s="1"/>
  <c r="AD54" i="1"/>
  <c r="W30" i="1"/>
  <c r="AG30" i="1" s="1"/>
  <c r="AU85" i="1"/>
  <c r="AD84" i="1" s="1"/>
  <c r="AT85" i="1"/>
  <c r="Z84" i="1" s="1"/>
  <c r="W12" i="1"/>
  <c r="AG12" i="1" s="1"/>
  <c r="Y22" i="1" l="1"/>
  <c r="AG22" i="1" s="1"/>
  <c r="B54" i="1"/>
  <c r="AF9" i="1"/>
  <c r="AS7" i="1" s="1"/>
  <c r="AT8" i="1" l="1"/>
  <c r="AA6" i="1" s="1"/>
  <c r="S58" i="1" s="1"/>
  <c r="AU8" i="1"/>
  <c r="AE6" i="1" s="1"/>
  <c r="B74" i="1" l="1"/>
  <c r="AB58" i="1"/>
  <c r="K58" i="1"/>
  <c r="B58" i="1" s="1"/>
  <c r="Q79" i="1" l="1"/>
  <c r="P86" i="1" l="1"/>
  <c r="B86" i="1"/>
  <c r="I86" i="1"/>
  <c r="Q9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近藤　元輝</author>
  </authors>
  <commentList>
    <comment ref="L55" authorId="0" shapeId="0" xr:uid="{00000000-0006-0000-0100-000001000000}">
      <text>
        <r>
          <rPr>
            <b/>
            <sz val="9"/>
            <color indexed="81"/>
            <rFont val="MS P ゴシック"/>
            <family val="3"/>
            <charset val="128"/>
          </rPr>
          <t>60歳到達年度末以降の給料の7割措置がある場合は直接手入力</t>
        </r>
      </text>
    </comment>
    <comment ref="B60" authorId="0" shapeId="0" xr:uid="{00000000-0006-0000-0100-000002000000}">
      <text>
        <r>
          <rPr>
            <b/>
            <sz val="9"/>
            <color indexed="81"/>
            <rFont val="MS P ゴシック"/>
            <family val="3"/>
            <charset val="128"/>
          </rPr>
          <t>一般的な例だと60歳に到達した年度末</t>
        </r>
      </text>
    </comment>
    <comment ref="L60" authorId="0" shapeId="0" xr:uid="{00000000-0006-0000-0100-000003000000}">
      <text>
        <r>
          <rPr>
            <b/>
            <sz val="9"/>
            <color indexed="81"/>
            <rFont val="MS P ゴシック"/>
            <family val="3"/>
            <charset val="128"/>
          </rPr>
          <t>一般的な例だと60歳時点の給料月額</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近藤　元輝</author>
  </authors>
  <commentList>
    <comment ref="B6" authorId="0" shapeId="0" xr:uid="{9947ECEE-1902-4B58-A1F2-B7646071FEDA}">
      <text>
        <r>
          <rPr>
            <b/>
            <sz val="9"/>
            <color indexed="81"/>
            <rFont val="MS P ゴシック"/>
            <family val="3"/>
            <charset val="128"/>
          </rPr>
          <t>会計フル</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前田俊寛</author>
  </authors>
  <commentList>
    <comment ref="A11" authorId="0" shapeId="0" xr:uid="{00000000-0006-0000-0800-000001000000}">
      <text>
        <r>
          <rPr>
            <b/>
            <sz val="9"/>
            <color indexed="81"/>
            <rFont val="ＭＳ Ｐゴシック"/>
            <family val="3"/>
            <charset val="128"/>
          </rPr>
          <t>T2のことです</t>
        </r>
      </text>
    </comment>
  </commentList>
</comments>
</file>

<file path=xl/sharedStrings.xml><?xml version="1.0" encoding="utf-8"?>
<sst xmlns="http://schemas.openxmlformats.org/spreadsheetml/2006/main" count="2046" uniqueCount="192">
  <si>
    <t>職名</t>
    <rPh sb="0" eb="2">
      <t>ショクメイ</t>
    </rPh>
    <phoneticPr fontId="1"/>
  </si>
  <si>
    <t>氏名</t>
    <rPh sb="0" eb="2">
      <t>シメイ</t>
    </rPh>
    <phoneticPr fontId="1"/>
  </si>
  <si>
    <t>生年月日</t>
    <rPh sb="0" eb="2">
      <t>セイネン</t>
    </rPh>
    <rPh sb="2" eb="4">
      <t>ガッピ</t>
    </rPh>
    <phoneticPr fontId="1"/>
  </si>
  <si>
    <t>採用年月日</t>
    <rPh sb="0" eb="2">
      <t>サイヨウ</t>
    </rPh>
    <rPh sb="2" eb="5">
      <t>ネンガッピ</t>
    </rPh>
    <phoneticPr fontId="1"/>
  </si>
  <si>
    <t>給料表</t>
    <rPh sb="0" eb="2">
      <t>キュウリョウ</t>
    </rPh>
    <rPh sb="2" eb="3">
      <t>ヒョウ</t>
    </rPh>
    <phoneticPr fontId="1"/>
  </si>
  <si>
    <t>行政職</t>
    <rPh sb="0" eb="3">
      <t>ギョウセイショク</t>
    </rPh>
    <phoneticPr fontId="1"/>
  </si>
  <si>
    <t>行政職給料表</t>
  </si>
  <si>
    <t>職務の級</t>
    <rPh sb="0" eb="2">
      <t>ショクム</t>
    </rPh>
    <rPh sb="3" eb="4">
      <t>キュウ</t>
    </rPh>
    <phoneticPr fontId="4"/>
  </si>
  <si>
    <t>1　級</t>
  </si>
  <si>
    <t>2　級</t>
  </si>
  <si>
    <t>3　級</t>
  </si>
  <si>
    <t>4　級</t>
  </si>
  <si>
    <t>5　級</t>
  </si>
  <si>
    <t>6　級</t>
  </si>
  <si>
    <t>7　級</t>
  </si>
  <si>
    <t>8　級</t>
  </si>
  <si>
    <t>9　級</t>
  </si>
  <si>
    <t>号　給</t>
  </si>
  <si>
    <t>給料月額</t>
  </si>
  <si>
    <t>円</t>
  </si>
  <si>
    <t>備考　この表は、他の給料表の適用を受けない全ての職員に適用する。</t>
    <rPh sb="0" eb="2">
      <t>ビコウ</t>
    </rPh>
    <rPh sb="5" eb="6">
      <t>ヒョウ</t>
    </rPh>
    <rPh sb="8" eb="9">
      <t>ホカ</t>
    </rPh>
    <rPh sb="10" eb="13">
      <t>キュウリョウヒョウ</t>
    </rPh>
    <rPh sb="14" eb="16">
      <t>テキヨウ</t>
    </rPh>
    <rPh sb="17" eb="18">
      <t>ウ</t>
    </rPh>
    <rPh sb="21" eb="22">
      <t>スベ</t>
    </rPh>
    <rPh sb="24" eb="26">
      <t>ショクイン</t>
    </rPh>
    <rPh sb="27" eb="29">
      <t>テキヨウ</t>
    </rPh>
    <phoneticPr fontId="4"/>
  </si>
  <si>
    <t>医療職（二）</t>
    <rPh sb="0" eb="3">
      <t>イリョウショク</t>
    </rPh>
    <rPh sb="4" eb="5">
      <t>ニ</t>
    </rPh>
    <phoneticPr fontId="4"/>
  </si>
  <si>
    <t>職務の級</t>
  </si>
  <si>
    <t>教育職給料表（一）</t>
    <rPh sb="0" eb="2">
      <t>キョウイク</t>
    </rPh>
    <rPh sb="2" eb="3">
      <t>ショク</t>
    </rPh>
    <rPh sb="3" eb="5">
      <t>キュウリョウ</t>
    </rPh>
    <rPh sb="5" eb="6">
      <t>ヒョウ</t>
    </rPh>
    <rPh sb="7" eb="8">
      <t>イチ</t>
    </rPh>
    <phoneticPr fontId="4"/>
  </si>
  <si>
    <t>特２級</t>
    <rPh sb="0" eb="1">
      <t>トク</t>
    </rPh>
    <rPh sb="2" eb="3">
      <t>キュウ</t>
    </rPh>
    <phoneticPr fontId="4"/>
  </si>
  <si>
    <t>給料月額</t>
    <phoneticPr fontId="4"/>
  </si>
  <si>
    <t>備考</t>
    <rPh sb="0" eb="2">
      <t>ビコウ</t>
    </rPh>
    <phoneticPr fontId="4"/>
  </si>
  <si>
    <t>小学校・中学校教育職員給料表・教育職給料表（二）</t>
    <rPh sb="15" eb="18">
      <t>キョウイクショク</t>
    </rPh>
    <rPh sb="18" eb="21">
      <t>キュウリョウヒョウ</t>
    </rPh>
    <rPh sb="22" eb="23">
      <t>ニ</t>
    </rPh>
    <phoneticPr fontId="4"/>
  </si>
  <si>
    <t>給　料　月　額</t>
  </si>
  <si>
    <t>000</t>
    <phoneticPr fontId="4"/>
  </si>
  <si>
    <t>教育職（一）</t>
    <rPh sb="0" eb="2">
      <t>キョウイク</t>
    </rPh>
    <rPh sb="2" eb="3">
      <t>ショク</t>
    </rPh>
    <rPh sb="4" eb="5">
      <t>イチ</t>
    </rPh>
    <phoneticPr fontId="1"/>
  </si>
  <si>
    <t>小・中教育職</t>
    <rPh sb="0" eb="1">
      <t>ショウ</t>
    </rPh>
    <rPh sb="2" eb="3">
      <t>チュウ</t>
    </rPh>
    <rPh sb="3" eb="5">
      <t>キョウイク</t>
    </rPh>
    <rPh sb="5" eb="6">
      <t>ショク</t>
    </rPh>
    <phoneticPr fontId="1"/>
  </si>
  <si>
    <t>医療職（二）</t>
    <rPh sb="0" eb="2">
      <t>イリョウ</t>
    </rPh>
    <rPh sb="2" eb="3">
      <t>ショク</t>
    </rPh>
    <rPh sb="4" eb="5">
      <t>ニ</t>
    </rPh>
    <phoneticPr fontId="1"/>
  </si>
  <si>
    <t>級</t>
    <rPh sb="0" eb="1">
      <t>キュウ</t>
    </rPh>
    <phoneticPr fontId="1"/>
  </si>
  <si>
    <t>号給</t>
    <rPh sb="0" eb="2">
      <t>ゴウキュウ</t>
    </rPh>
    <phoneticPr fontId="1"/>
  </si>
  <si>
    <t>給料の調整額</t>
    <rPh sb="0" eb="2">
      <t>キュウリョウ</t>
    </rPh>
    <rPh sb="3" eb="5">
      <t>チョウセイ</t>
    </rPh>
    <rPh sb="5" eb="6">
      <t>ガク</t>
    </rPh>
    <phoneticPr fontId="1"/>
  </si>
  <si>
    <t>有</t>
    <rPh sb="0" eb="1">
      <t>アリ</t>
    </rPh>
    <phoneticPr fontId="1"/>
  </si>
  <si>
    <t>無</t>
    <rPh sb="0" eb="1">
      <t>ナシ</t>
    </rPh>
    <phoneticPr fontId="1"/>
  </si>
  <si>
    <t>年齢</t>
    <rPh sb="0" eb="2">
      <t>ネンレイ</t>
    </rPh>
    <phoneticPr fontId="1"/>
  </si>
  <si>
    <t>退職年月日</t>
    <rPh sb="0" eb="2">
      <t>タイショク</t>
    </rPh>
    <rPh sb="2" eb="5">
      <t>ネンガッピ</t>
    </rPh>
    <phoneticPr fontId="1"/>
  </si>
  <si>
    <t>退職事由</t>
    <rPh sb="0" eb="2">
      <t>タイショク</t>
    </rPh>
    <rPh sb="2" eb="4">
      <t>ジユウ</t>
    </rPh>
    <phoneticPr fontId="1"/>
  </si>
  <si>
    <t>定年</t>
    <rPh sb="0" eb="2">
      <t>テイネン</t>
    </rPh>
    <phoneticPr fontId="1"/>
  </si>
  <si>
    <t>応募認定</t>
    <rPh sb="0" eb="2">
      <t>オウボ</t>
    </rPh>
    <rPh sb="2" eb="4">
      <t>ニンテイ</t>
    </rPh>
    <phoneticPr fontId="1"/>
  </si>
  <si>
    <t>自己都合</t>
    <rPh sb="0" eb="2">
      <t>ジコ</t>
    </rPh>
    <rPh sb="2" eb="4">
      <t>ツゴウ</t>
    </rPh>
    <phoneticPr fontId="1"/>
  </si>
  <si>
    <t>在職年数</t>
    <rPh sb="0" eb="2">
      <t>ザイショク</t>
    </rPh>
    <rPh sb="2" eb="4">
      <t>ネンスウ</t>
    </rPh>
    <phoneticPr fontId="1"/>
  </si>
  <si>
    <t>年</t>
    <rPh sb="0" eb="1">
      <t>ネン</t>
    </rPh>
    <phoneticPr fontId="1"/>
  </si>
  <si>
    <t>月</t>
    <rPh sb="0" eb="1">
      <t>ツキ</t>
    </rPh>
    <phoneticPr fontId="1"/>
  </si>
  <si>
    <t>休職①年月日</t>
    <rPh sb="0" eb="2">
      <t>キュウショク</t>
    </rPh>
    <rPh sb="3" eb="6">
      <t>ネンガッピ</t>
    </rPh>
    <phoneticPr fontId="1"/>
  </si>
  <si>
    <t>休職①復帰日</t>
    <rPh sb="0" eb="2">
      <t>キュウショク</t>
    </rPh>
    <rPh sb="3" eb="5">
      <t>フッキ</t>
    </rPh>
    <rPh sb="5" eb="6">
      <t>ビ</t>
    </rPh>
    <phoneticPr fontId="1"/>
  </si>
  <si>
    <t>×</t>
    <phoneticPr fontId="1"/>
  </si>
  <si>
    <t>除算対象月数</t>
    <rPh sb="0" eb="2">
      <t>ジョサン</t>
    </rPh>
    <rPh sb="2" eb="4">
      <t>タイショウ</t>
    </rPh>
    <rPh sb="4" eb="6">
      <t>ツキスウ</t>
    </rPh>
    <phoneticPr fontId="1"/>
  </si>
  <si>
    <t>休職②年月日</t>
    <rPh sb="0" eb="2">
      <t>キュウショク</t>
    </rPh>
    <rPh sb="3" eb="6">
      <t>ネンガッピ</t>
    </rPh>
    <phoneticPr fontId="1"/>
  </si>
  <si>
    <t>休職②復帰日</t>
    <rPh sb="0" eb="2">
      <t>キュウショク</t>
    </rPh>
    <rPh sb="3" eb="5">
      <t>フッキ</t>
    </rPh>
    <rPh sb="5" eb="6">
      <t>ビ</t>
    </rPh>
    <phoneticPr fontId="1"/>
  </si>
  <si>
    <t>休職③復帰日</t>
    <rPh sb="0" eb="2">
      <t>キュウショク</t>
    </rPh>
    <rPh sb="3" eb="5">
      <t>フッキ</t>
    </rPh>
    <rPh sb="5" eb="6">
      <t>ビ</t>
    </rPh>
    <phoneticPr fontId="1"/>
  </si>
  <si>
    <t>休職③年月日</t>
    <rPh sb="0" eb="2">
      <t>キュウショク</t>
    </rPh>
    <rPh sb="3" eb="6">
      <t>ネンガッピ</t>
    </rPh>
    <phoneticPr fontId="1"/>
  </si>
  <si>
    <t>育休①年月日</t>
    <rPh sb="0" eb="2">
      <t>イクキュウ</t>
    </rPh>
    <rPh sb="3" eb="6">
      <t>ネンガッピ</t>
    </rPh>
    <phoneticPr fontId="1"/>
  </si>
  <si>
    <t>育休①復帰日</t>
    <rPh sb="0" eb="2">
      <t>イクキュウ</t>
    </rPh>
    <rPh sb="3" eb="5">
      <t>フッキ</t>
    </rPh>
    <rPh sb="5" eb="6">
      <t>ビ</t>
    </rPh>
    <phoneticPr fontId="1"/>
  </si>
  <si>
    <t>育休②復帰日</t>
    <rPh sb="0" eb="2">
      <t>イクキュウ</t>
    </rPh>
    <rPh sb="3" eb="5">
      <t>フッキ</t>
    </rPh>
    <rPh sb="5" eb="6">
      <t>ビ</t>
    </rPh>
    <phoneticPr fontId="1"/>
  </si>
  <si>
    <t>育休②年月日</t>
    <rPh sb="0" eb="2">
      <t>イクキュウ</t>
    </rPh>
    <rPh sb="3" eb="6">
      <t>ネンガッピ</t>
    </rPh>
    <phoneticPr fontId="1"/>
  </si>
  <si>
    <t>育休③年月日</t>
    <rPh sb="0" eb="2">
      <t>イクキュウ</t>
    </rPh>
    <rPh sb="3" eb="6">
      <t>ネンガッピ</t>
    </rPh>
    <phoneticPr fontId="1"/>
  </si>
  <si>
    <t>育休③復帰日</t>
    <rPh sb="0" eb="2">
      <t>イクキュウ</t>
    </rPh>
    <rPh sb="3" eb="5">
      <t>フッキ</t>
    </rPh>
    <rPh sb="5" eb="6">
      <t>ビ</t>
    </rPh>
    <phoneticPr fontId="1"/>
  </si>
  <si>
    <t>子の誕生日</t>
    <rPh sb="0" eb="1">
      <t>コ</t>
    </rPh>
    <rPh sb="2" eb="5">
      <t>タンジョウビ</t>
    </rPh>
    <phoneticPr fontId="1"/>
  </si>
  <si>
    <t>専従復帰日</t>
    <rPh sb="0" eb="2">
      <t>センジュウ</t>
    </rPh>
    <rPh sb="2" eb="4">
      <t>フッキ</t>
    </rPh>
    <rPh sb="4" eb="5">
      <t>ビ</t>
    </rPh>
    <phoneticPr fontId="1"/>
  </si>
  <si>
    <t>専従年月日</t>
    <rPh sb="0" eb="2">
      <t>センジュウ</t>
    </rPh>
    <rPh sb="2" eb="5">
      <t>ネンガッピ</t>
    </rPh>
    <phoneticPr fontId="1"/>
  </si>
  <si>
    <t>月×</t>
    <rPh sb="0" eb="1">
      <t>ツキ</t>
    </rPh>
    <phoneticPr fontId="1"/>
  </si>
  <si>
    <t>1/2</t>
    <phoneticPr fontId="1"/>
  </si>
  <si>
    <t>＝</t>
    <phoneticPr fontId="1"/>
  </si>
  <si>
    <t>1/3</t>
    <phoneticPr fontId="1"/>
  </si>
  <si>
    <t>1/1</t>
    <phoneticPr fontId="1"/>
  </si>
  <si>
    <t>月</t>
    <rPh sb="0" eb="1">
      <t>ツキ</t>
    </rPh>
    <phoneticPr fontId="1"/>
  </si>
  <si>
    <t>退職手当事由別支給率表</t>
    <rPh sb="0" eb="2">
      <t>タイショク</t>
    </rPh>
    <rPh sb="2" eb="4">
      <t>テアテ</t>
    </rPh>
    <rPh sb="4" eb="6">
      <t>ジユウ</t>
    </rPh>
    <rPh sb="6" eb="7">
      <t>ベツ</t>
    </rPh>
    <rPh sb="7" eb="10">
      <t>シキュウリツ</t>
    </rPh>
    <rPh sb="10" eb="11">
      <t>ヒョウ</t>
    </rPh>
    <phoneticPr fontId="4"/>
  </si>
  <si>
    <t>勤続年数</t>
    <rPh sb="0" eb="2">
      <t>キンゾク</t>
    </rPh>
    <rPh sb="2" eb="4">
      <t>ネンスウ</t>
    </rPh>
    <phoneticPr fontId="4"/>
  </si>
  <si>
    <t>区分</t>
    <rPh sb="0" eb="2">
      <t>クブン</t>
    </rPh>
    <phoneticPr fontId="4"/>
  </si>
  <si>
    <t>月額</t>
    <rPh sb="0" eb="2">
      <t>ゲツガク</t>
    </rPh>
    <phoneticPr fontId="4"/>
  </si>
  <si>
    <t>給料月額</t>
    <rPh sb="0" eb="2">
      <t>キュウリョウ</t>
    </rPh>
    <rPh sb="2" eb="4">
      <t>ゲツガク</t>
    </rPh>
    <phoneticPr fontId="1"/>
  </si>
  <si>
    <t>円</t>
    <rPh sb="0" eb="1">
      <t>エン</t>
    </rPh>
    <phoneticPr fontId="1"/>
  </si>
  <si>
    <t>教職調整額</t>
    <rPh sb="0" eb="2">
      <t>キョウショク</t>
    </rPh>
    <rPh sb="2" eb="4">
      <t>チョウセイ</t>
    </rPh>
    <rPh sb="4" eb="5">
      <t>ガク</t>
    </rPh>
    <phoneticPr fontId="1"/>
  </si>
  <si>
    <t>給料の調整額</t>
    <rPh sb="0" eb="2">
      <t>キュウリョウ</t>
    </rPh>
    <rPh sb="3" eb="5">
      <t>チョウセイ</t>
    </rPh>
    <rPh sb="5" eb="6">
      <t>ガク</t>
    </rPh>
    <phoneticPr fontId="1"/>
  </si>
  <si>
    <t>←給料表コードの頭の０をとった数値</t>
    <rPh sb="1" eb="3">
      <t>キュウリョウ</t>
    </rPh>
    <rPh sb="3" eb="4">
      <t>ヒョウ</t>
    </rPh>
    <rPh sb="8" eb="9">
      <t>アタマ</t>
    </rPh>
    <rPh sb="15" eb="17">
      <t>スウチ</t>
    </rPh>
    <phoneticPr fontId="4"/>
  </si>
  <si>
    <t>給料</t>
    <rPh sb="0" eb="2">
      <t>キュウリョウ</t>
    </rPh>
    <phoneticPr fontId="1"/>
  </si>
  <si>
    <t>特例給料月額</t>
    <rPh sb="0" eb="2">
      <t>トクレイ</t>
    </rPh>
    <rPh sb="2" eb="4">
      <t>キュウリョウ</t>
    </rPh>
    <rPh sb="4" eb="6">
      <t>ゲツガク</t>
    </rPh>
    <phoneticPr fontId="1"/>
  </si>
  <si>
    <t>応募認定率</t>
    <rPh sb="0" eb="2">
      <t>オウボ</t>
    </rPh>
    <rPh sb="2" eb="4">
      <t>ニンテイ</t>
    </rPh>
    <rPh sb="4" eb="5">
      <t>リツ</t>
    </rPh>
    <phoneticPr fontId="1"/>
  </si>
  <si>
    <t>支給率</t>
    <rPh sb="0" eb="3">
      <t>シキュウリツ</t>
    </rPh>
    <phoneticPr fontId="1"/>
  </si>
  <si>
    <t>除算月数</t>
    <rPh sb="0" eb="2">
      <t>ジョサン</t>
    </rPh>
    <rPh sb="2" eb="4">
      <t>ゲッスウ</t>
    </rPh>
    <phoneticPr fontId="1"/>
  </si>
  <si>
    <t>勤続年数（年未満切捨）</t>
    <rPh sb="0" eb="2">
      <t>キンゾク</t>
    </rPh>
    <rPh sb="2" eb="4">
      <t>ネンスウ</t>
    </rPh>
    <phoneticPr fontId="1"/>
  </si>
  <si>
    <t>調整区分</t>
    <rPh sb="0" eb="2">
      <t>チョウセイ</t>
    </rPh>
    <rPh sb="2" eb="4">
      <t>クブン</t>
    </rPh>
    <phoneticPr fontId="4"/>
  </si>
  <si>
    <t>×</t>
    <phoneticPr fontId="4"/>
  </si>
  <si>
    <t>《調整額》</t>
    <rPh sb="1" eb="3">
      <t>チョウセイ</t>
    </rPh>
    <rPh sb="3" eb="4">
      <t>ガク</t>
    </rPh>
    <phoneticPr fontId="1"/>
  </si>
  <si>
    <t>《給料月額×支給率》</t>
    <rPh sb="1" eb="3">
      <t>キュウリョウ</t>
    </rPh>
    <rPh sb="3" eb="4">
      <t>ゲツ</t>
    </rPh>
    <rPh sb="4" eb="5">
      <t>ガク</t>
    </rPh>
    <rPh sb="6" eb="9">
      <t>シキュウリツ</t>
    </rPh>
    <phoneticPr fontId="1"/>
  </si>
  <si>
    <t>給料月額×支給率</t>
    <rPh sb="0" eb="2">
      <t>キュウリョウ</t>
    </rPh>
    <rPh sb="2" eb="4">
      <t>ゲツガク</t>
    </rPh>
    <rPh sb="5" eb="8">
      <t>シキュウリツ</t>
    </rPh>
    <phoneticPr fontId="1"/>
  </si>
  <si>
    <t>月</t>
    <rPh sb="0" eb="1">
      <t>ツキ</t>
    </rPh>
    <phoneticPr fontId="4"/>
  </si>
  <si>
    <t>調整額</t>
    <rPh sb="0" eb="2">
      <t>チョウセイ</t>
    </rPh>
    <rPh sb="2" eb="3">
      <t>ガク</t>
    </rPh>
    <phoneticPr fontId="4"/>
  </si>
  <si>
    <t>《退職手当額》</t>
    <rPh sb="1" eb="3">
      <t>タイショク</t>
    </rPh>
    <rPh sb="3" eb="5">
      <t>テアテ</t>
    </rPh>
    <rPh sb="5" eb="6">
      <t>ガク</t>
    </rPh>
    <phoneticPr fontId="1"/>
  </si>
  <si>
    <t>円</t>
    <rPh sb="0" eb="1">
      <t>エン</t>
    </rPh>
    <phoneticPr fontId="4"/>
  </si>
  <si>
    <t>《所得税》</t>
    <rPh sb="1" eb="4">
      <t>ショトクゼイ</t>
    </rPh>
    <phoneticPr fontId="1"/>
  </si>
  <si>
    <t>《市町村民税》</t>
    <rPh sb="1" eb="4">
      <t>シチョウソン</t>
    </rPh>
    <rPh sb="4" eb="5">
      <t>ミン</t>
    </rPh>
    <rPh sb="5" eb="6">
      <t>ゼイ</t>
    </rPh>
    <phoneticPr fontId="1"/>
  </si>
  <si>
    <t>《県民税》</t>
    <rPh sb="1" eb="4">
      <t>ケンミンゼイ</t>
    </rPh>
    <phoneticPr fontId="1"/>
  </si>
  <si>
    <t>《差引支給額》</t>
    <rPh sb="1" eb="3">
      <t>サシヒキ</t>
    </rPh>
    <rPh sb="3" eb="5">
      <t>シキュウ</t>
    </rPh>
    <rPh sb="5" eb="6">
      <t>ガク</t>
    </rPh>
    <phoneticPr fontId="1"/>
  </si>
  <si>
    <t>税法上勤続年数（年未満切上）</t>
    <rPh sb="0" eb="3">
      <t>ゼイホウジョウ</t>
    </rPh>
    <rPh sb="3" eb="5">
      <t>キンゾク</t>
    </rPh>
    <rPh sb="5" eb="7">
      <t>ネンスウ</t>
    </rPh>
    <rPh sb="8" eb="9">
      <t>ネン</t>
    </rPh>
    <rPh sb="9" eb="11">
      <t>ミマン</t>
    </rPh>
    <rPh sb="11" eb="13">
      <t>キリアゲ</t>
    </rPh>
    <phoneticPr fontId="1"/>
  </si>
  <si>
    <t>育明け</t>
    <rPh sb="0" eb="1">
      <t>イク</t>
    </rPh>
    <rPh sb="1" eb="2">
      <t>ア</t>
    </rPh>
    <phoneticPr fontId="4"/>
  </si>
  <si>
    <t>育入り</t>
    <rPh sb="0" eb="1">
      <t>イク</t>
    </rPh>
    <rPh sb="1" eb="2">
      <t>イ</t>
    </rPh>
    <phoneticPr fontId="4"/>
  </si>
  <si>
    <t>1歳まで</t>
    <rPh sb="1" eb="2">
      <t>サイ</t>
    </rPh>
    <phoneticPr fontId="4"/>
  </si>
  <si>
    <t>育短①年月日</t>
    <rPh sb="0" eb="1">
      <t>イク</t>
    </rPh>
    <rPh sb="1" eb="2">
      <t>タン</t>
    </rPh>
    <rPh sb="3" eb="6">
      <t>ネンガッピ</t>
    </rPh>
    <phoneticPr fontId="1"/>
  </si>
  <si>
    <t>1/3</t>
    <phoneticPr fontId="1"/>
  </si>
  <si>
    <t>育短②年月日</t>
    <rPh sb="0" eb="1">
      <t>イク</t>
    </rPh>
    <rPh sb="1" eb="2">
      <t>タン</t>
    </rPh>
    <rPh sb="3" eb="6">
      <t>ネンガッピ</t>
    </rPh>
    <phoneticPr fontId="1"/>
  </si>
  <si>
    <t>育短③年月日</t>
    <rPh sb="0" eb="1">
      <t>イク</t>
    </rPh>
    <rPh sb="1" eb="2">
      <t>タン</t>
    </rPh>
    <rPh sb="3" eb="6">
      <t>ネンガッピ</t>
    </rPh>
    <phoneticPr fontId="1"/>
  </si>
  <si>
    <t>1/2</t>
    <phoneticPr fontId="1"/>
  </si>
  <si>
    <t>その他休職等（1/2除算分）</t>
    <rPh sb="2" eb="3">
      <t>タ</t>
    </rPh>
    <rPh sb="3" eb="5">
      <t>キュウショク</t>
    </rPh>
    <rPh sb="5" eb="6">
      <t>トウ</t>
    </rPh>
    <rPh sb="10" eb="12">
      <t>ジョサン</t>
    </rPh>
    <rPh sb="12" eb="13">
      <t>ブン</t>
    </rPh>
    <phoneticPr fontId="1"/>
  </si>
  <si>
    <t>その他休職等（1/3除算分）</t>
    <rPh sb="2" eb="3">
      <t>タ</t>
    </rPh>
    <rPh sb="3" eb="5">
      <t>キュウショク</t>
    </rPh>
    <rPh sb="5" eb="6">
      <t>トウ</t>
    </rPh>
    <rPh sb="10" eb="12">
      <t>ジョサン</t>
    </rPh>
    <rPh sb="12" eb="13">
      <t>ブン</t>
    </rPh>
    <phoneticPr fontId="1"/>
  </si>
  <si>
    <t>※結果は、あくまでも試算であり、その他の要件によって実際と異なる場合があります。</t>
    <rPh sb="1" eb="3">
      <t>ケッカ</t>
    </rPh>
    <rPh sb="10" eb="12">
      <t>シサン</t>
    </rPh>
    <rPh sb="18" eb="19">
      <t>タ</t>
    </rPh>
    <rPh sb="20" eb="22">
      <t>ヨウケン</t>
    </rPh>
    <rPh sb="26" eb="28">
      <t>ジッサイ</t>
    </rPh>
    <rPh sb="29" eb="30">
      <t>コト</t>
    </rPh>
    <rPh sb="32" eb="34">
      <t>バアイ</t>
    </rPh>
    <phoneticPr fontId="4"/>
  </si>
  <si>
    <t>教諭</t>
    <rPh sb="0" eb="2">
      <t>キョウユ</t>
    </rPh>
    <phoneticPr fontId="1"/>
  </si>
  <si>
    <t>応募認定
（50歳未満）</t>
    <rPh sb="0" eb="2">
      <t>オウボ</t>
    </rPh>
    <rPh sb="2" eb="4">
      <t>ニンテイ</t>
    </rPh>
    <rPh sb="8" eb="9">
      <t>サイ</t>
    </rPh>
    <rPh sb="9" eb="11">
      <t>ミマン</t>
    </rPh>
    <phoneticPr fontId="4"/>
  </si>
  <si>
    <t>除算月数(除算率換算後)　直接入力欄</t>
    <phoneticPr fontId="4"/>
  </si>
  <si>
    <t>会計年度任用職員（フルタイム）</t>
    <rPh sb="0" eb="2">
      <t>カイケイ</t>
    </rPh>
    <rPh sb="2" eb="4">
      <t>ネンド</t>
    </rPh>
    <rPh sb="4" eb="8">
      <t>ニンヨウショクイン</t>
    </rPh>
    <phoneticPr fontId="4"/>
  </si>
  <si>
    <t>傷病（公務外）
任期終了（会計年度任用職員（フルタイム）のみ）</t>
    <rPh sb="0" eb="2">
      <t>ショウビョウ</t>
    </rPh>
    <rPh sb="3" eb="5">
      <t>コウム</t>
    </rPh>
    <rPh sb="5" eb="6">
      <t>ガイ</t>
    </rPh>
    <phoneticPr fontId="4"/>
  </si>
  <si>
    <t>死亡、通勤災害による
傷病（公務外）
任期終了（会計年度任用職員（フルタイム）以外）</t>
    <rPh sb="0" eb="2">
      <t>シボウ</t>
    </rPh>
    <rPh sb="3" eb="5">
      <t>ツウキン</t>
    </rPh>
    <rPh sb="5" eb="7">
      <t>サイガイ</t>
    </rPh>
    <rPh sb="11" eb="13">
      <t>ショウビョウ</t>
    </rPh>
    <rPh sb="14" eb="16">
      <t>コウム</t>
    </rPh>
    <rPh sb="16" eb="17">
      <t>ガイ</t>
    </rPh>
    <rPh sb="19" eb="21">
      <t>ニンキ</t>
    </rPh>
    <rPh sb="21" eb="23">
      <t>シュウリョウ</t>
    </rPh>
    <phoneticPr fontId="4"/>
  </si>
  <si>
    <t>期限付・任期満了</t>
    <rPh sb="0" eb="2">
      <t>キゲン</t>
    </rPh>
    <rPh sb="2" eb="3">
      <t>ツキ</t>
    </rPh>
    <rPh sb="4" eb="8">
      <t>ニンキマンリョウ</t>
    </rPh>
    <phoneticPr fontId="1"/>
  </si>
  <si>
    <t>会計年度・任期満了</t>
    <rPh sb="0" eb="4">
      <t>カイケイネンド</t>
    </rPh>
    <rPh sb="5" eb="9">
      <t>ニンキマンリョウ</t>
    </rPh>
    <phoneticPr fontId="4"/>
  </si>
  <si>
    <t>区分</t>
    <rPh sb="0" eb="2">
      <t>クブン</t>
    </rPh>
    <phoneticPr fontId="1"/>
  </si>
  <si>
    <t>行政職</t>
    <rPh sb="0" eb="2">
      <t>ギョウセイ</t>
    </rPh>
    <rPh sb="2" eb="3">
      <t>ショク</t>
    </rPh>
    <phoneticPr fontId="1"/>
  </si>
  <si>
    <t>9級</t>
    <rPh sb="1" eb="2">
      <t>キュウ</t>
    </rPh>
    <phoneticPr fontId="1"/>
  </si>
  <si>
    <t>8級</t>
    <rPh sb="1" eb="2">
      <t>キュウ</t>
    </rPh>
    <phoneticPr fontId="1"/>
  </si>
  <si>
    <t>7級</t>
    <rPh sb="1" eb="2">
      <t>キュウ</t>
    </rPh>
    <phoneticPr fontId="1"/>
  </si>
  <si>
    <t>6級</t>
    <rPh sb="1" eb="2">
      <t>キュウ</t>
    </rPh>
    <phoneticPr fontId="1"/>
  </si>
  <si>
    <t>5級</t>
    <rPh sb="1" eb="2">
      <t>キュウ</t>
    </rPh>
    <phoneticPr fontId="1"/>
  </si>
  <si>
    <t>4級</t>
    <rPh sb="1" eb="2">
      <t>キュウ</t>
    </rPh>
    <phoneticPr fontId="1"/>
  </si>
  <si>
    <t>3級</t>
    <rPh sb="1" eb="2">
      <t>キュウ</t>
    </rPh>
    <phoneticPr fontId="1"/>
  </si>
  <si>
    <t>2級</t>
    <rPh sb="1" eb="2">
      <t>キュウ</t>
    </rPh>
    <phoneticPr fontId="1"/>
  </si>
  <si>
    <t>1級</t>
    <rPh sb="1" eb="2">
      <t>キュウ</t>
    </rPh>
    <phoneticPr fontId="1"/>
  </si>
  <si>
    <t>(5級の期間が48月超)</t>
    <rPh sb="2" eb="3">
      <t>キュウ</t>
    </rPh>
    <rPh sb="4" eb="6">
      <t>キカン</t>
    </rPh>
    <rPh sb="9" eb="10">
      <t>ツキ</t>
    </rPh>
    <rPh sb="10" eb="11">
      <t>コ</t>
    </rPh>
    <phoneticPr fontId="1"/>
  </si>
  <si>
    <t>※勤続9年以下の自己都合等退職者は調整額が支給されない。また，勤続4年以下の退職者（自己都合
等退職者を除く）及び勤続10年以上24年以下の自己都合等退職者は調整額が半額になる。
※会計年度任用職員（フルタイム）は「区分8」となる。</t>
    <rPh sb="91" eb="95">
      <t>カイケイネンド</t>
    </rPh>
    <rPh sb="95" eb="97">
      <t>ニンヨウ</t>
    </rPh>
    <rPh sb="97" eb="99">
      <t>ショクイン</t>
    </rPh>
    <rPh sb="108" eb="110">
      <t>クブン</t>
    </rPh>
    <phoneticPr fontId="1"/>
  </si>
  <si>
    <t>医療職(二)</t>
    <rPh sb="0" eb="2">
      <t>イリョウ</t>
    </rPh>
    <rPh sb="2" eb="3">
      <t>ショク</t>
    </rPh>
    <rPh sb="4" eb="5">
      <t>２</t>
    </rPh>
    <phoneticPr fontId="1"/>
  </si>
  <si>
    <t>教育職(一)
小中教育職</t>
    <rPh sb="0" eb="2">
      <t>キョウイク</t>
    </rPh>
    <rPh sb="2" eb="3">
      <t>ショク</t>
    </rPh>
    <rPh sb="4" eb="5">
      <t>１</t>
    </rPh>
    <rPh sb="7" eb="9">
      <t>ショウチュウ</t>
    </rPh>
    <rPh sb="9" eb="12">
      <t>キョウイクショク</t>
    </rPh>
    <phoneticPr fontId="1"/>
  </si>
  <si>
    <t>　　 給料表
月額</t>
    <rPh sb="3" eb="5">
      <t>キュウリョウ</t>
    </rPh>
    <rPh sb="5" eb="6">
      <t>ヒョウ</t>
    </rPh>
    <rPh sb="8" eb="10">
      <t>ゲツガク</t>
    </rPh>
    <phoneticPr fontId="1"/>
  </si>
  <si>
    <t xml:space="preserve"> 4級(管理職手当五種・六種)</t>
    <phoneticPr fontId="1"/>
  </si>
  <si>
    <t xml:space="preserve"> 4級(管理職手当七種)</t>
    <phoneticPr fontId="1"/>
  </si>
  <si>
    <t xml:space="preserve"> 4級(管理職手当九種)</t>
    <phoneticPr fontId="1"/>
  </si>
  <si>
    <t xml:space="preserve"> 3級(管理職手当九種)</t>
    <phoneticPr fontId="1"/>
  </si>
  <si>
    <t xml:space="preserve"> 3級(管理職手当十種)</t>
    <phoneticPr fontId="1"/>
  </si>
  <si>
    <t xml:space="preserve"> 特2級</t>
    <phoneticPr fontId="1"/>
  </si>
  <si>
    <t xml:space="preserve"> 2級(4大卒経験年数24年以上)</t>
    <phoneticPr fontId="1"/>
  </si>
  <si>
    <t xml:space="preserve"> 2級(4大卒経験年数10年以上)</t>
    <phoneticPr fontId="1"/>
  </si>
  <si>
    <t xml:space="preserve"> 2級(その他)</t>
    <phoneticPr fontId="1"/>
  </si>
  <si>
    <t xml:space="preserve"> 1級(県歴15年以上)</t>
    <phoneticPr fontId="1"/>
  </si>
  <si>
    <t xml:space="preserve"> 1級</t>
    <phoneticPr fontId="1"/>
  </si>
  <si>
    <r>
      <rPr>
        <sz val="11.5"/>
        <color theme="1"/>
        <rFont val="ＤＦ平成ゴシック体W5"/>
        <family val="3"/>
        <charset val="128"/>
      </rPr>
      <t>5級</t>
    </r>
    <r>
      <rPr>
        <sz val="8"/>
        <color theme="1"/>
        <rFont val="ＤＦ平成ゴシック体W5"/>
        <family val="3"/>
        <charset val="128"/>
      </rPr>
      <t>(上記以外)</t>
    </r>
    <rPh sb="1" eb="2">
      <t>キュウ</t>
    </rPh>
    <phoneticPr fontId="1"/>
  </si>
  <si>
    <t>福利　福子</t>
    <rPh sb="0" eb="2">
      <t>フクリ</t>
    </rPh>
    <rPh sb="3" eb="5">
      <t>フクコ</t>
    </rPh>
    <phoneticPr fontId="1"/>
  </si>
  <si>
    <t>行政職（会計年度フル）</t>
    <rPh sb="0" eb="2">
      <t>ギョウセイ</t>
    </rPh>
    <rPh sb="2" eb="3">
      <t>ショク</t>
    </rPh>
    <rPh sb="4" eb="6">
      <t>カイケイ</t>
    </rPh>
    <rPh sb="6" eb="8">
      <t>ネンド</t>
    </rPh>
    <phoneticPr fontId="4"/>
  </si>
  <si>
    <t>自己都合
（59歳以下）</t>
    <rPh sb="0" eb="2">
      <t>ジコ</t>
    </rPh>
    <rPh sb="2" eb="4">
      <t>ツゴウ</t>
    </rPh>
    <rPh sb="8" eb="9">
      <t>サイ</t>
    </rPh>
    <rPh sb="9" eb="11">
      <t>イカ</t>
    </rPh>
    <phoneticPr fontId="4"/>
  </si>
  <si>
    <t>定年（61歳）
応募認定（50歳以上）
60歳到達日以降非違よらず</t>
    <rPh sb="0" eb="2">
      <t>テイネン</t>
    </rPh>
    <rPh sb="5" eb="6">
      <t>サイ</t>
    </rPh>
    <rPh sb="8" eb="10">
      <t>オウボ</t>
    </rPh>
    <rPh sb="10" eb="12">
      <t>ニンテイ</t>
    </rPh>
    <rPh sb="22" eb="23">
      <t>サイ</t>
    </rPh>
    <rPh sb="23" eb="26">
      <t>トウタツビ</t>
    </rPh>
    <rPh sb="26" eb="28">
      <t>イコウ</t>
    </rPh>
    <rPh sb="28" eb="30">
      <t>ヒイ</t>
    </rPh>
    <phoneticPr fontId="4"/>
  </si>
  <si>
    <t>60歳到達日以降非違よらず</t>
    <rPh sb="2" eb="3">
      <t>サイ</t>
    </rPh>
    <rPh sb="3" eb="6">
      <t>トウタツビ</t>
    </rPh>
    <rPh sb="6" eb="8">
      <t>イコウ</t>
    </rPh>
    <rPh sb="8" eb="10">
      <t>ヒイ</t>
    </rPh>
    <phoneticPr fontId="4"/>
  </si>
  <si>
    <t/>
  </si>
  <si>
    <t>【退職時】</t>
    <rPh sb="1" eb="4">
      <t>タイショクジ</t>
    </rPh>
    <phoneticPr fontId="1"/>
  </si>
  <si>
    <t>【ピーク時】</t>
    <rPh sb="4" eb="5">
      <t>ジ</t>
    </rPh>
    <phoneticPr fontId="1"/>
  </si>
  <si>
    <t>特定減額日前日</t>
    <rPh sb="0" eb="2">
      <t>トクテイ</t>
    </rPh>
    <rPh sb="2" eb="5">
      <t>ゲンガクビ</t>
    </rPh>
    <rPh sb="5" eb="7">
      <t>ゼンジツ</t>
    </rPh>
    <phoneticPr fontId="1"/>
  </si>
  <si>
    <t>特定減額前給料月額（調整額を含む）</t>
    <rPh sb="0" eb="5">
      <t>トクテイゲンガクマエ</t>
    </rPh>
    <rPh sb="5" eb="7">
      <t>キュウリョウ</t>
    </rPh>
    <rPh sb="7" eb="9">
      <t>ゲツガク</t>
    </rPh>
    <rPh sb="10" eb="13">
      <t>チョウセイガク</t>
    </rPh>
    <rPh sb="14" eb="15">
      <t>フク</t>
    </rPh>
    <phoneticPr fontId="1"/>
  </si>
  <si>
    <t>始期</t>
    <rPh sb="0" eb="2">
      <t>シキ</t>
    </rPh>
    <phoneticPr fontId="1"/>
  </si>
  <si>
    <t>終期</t>
    <rPh sb="0" eb="2">
      <t>シュウキ</t>
    </rPh>
    <phoneticPr fontId="1"/>
  </si>
  <si>
    <t>在職月数</t>
    <rPh sb="0" eb="2">
      <t>ザイショク</t>
    </rPh>
    <rPh sb="2" eb="4">
      <t>ツキスウ</t>
    </rPh>
    <phoneticPr fontId="1"/>
  </si>
  <si>
    <t>～</t>
    <phoneticPr fontId="1"/>
  </si>
  <si>
    <t>ー</t>
    <phoneticPr fontId="1"/>
  </si>
  <si>
    <t>勤続年数</t>
    <rPh sb="0" eb="4">
      <t>キンゾクネンスウ</t>
    </rPh>
    <phoneticPr fontId="1"/>
  </si>
  <si>
    <t>ピーク時までの支給率</t>
    <rPh sb="3" eb="4">
      <t>ジ</t>
    </rPh>
    <rPh sb="7" eb="10">
      <t>シキュウリツ</t>
    </rPh>
    <phoneticPr fontId="1"/>
  </si>
  <si>
    <t>直接入力欄</t>
    <phoneticPr fontId="4"/>
  </si>
  <si>
    <t>退職時までの支給率</t>
    <rPh sb="0" eb="2">
      <t>タイショク</t>
    </rPh>
    <rPh sb="2" eb="3">
      <t>ジ</t>
    </rPh>
    <rPh sb="6" eb="9">
      <t>シキュウリツ</t>
    </rPh>
    <phoneticPr fontId="1"/>
  </si>
  <si>
    <t>退職時支給率とピーク時支給率の差</t>
    <rPh sb="0" eb="3">
      <t>タイショクジ</t>
    </rPh>
    <rPh sb="3" eb="6">
      <t>シキュウリツ</t>
    </rPh>
    <rPh sb="10" eb="11">
      <t>ジ</t>
    </rPh>
    <rPh sb="11" eb="14">
      <t>シキュウリツ</t>
    </rPh>
    <rPh sb="15" eb="16">
      <t>サ</t>
    </rPh>
    <phoneticPr fontId="1"/>
  </si>
  <si>
    <t>(60月の調整額)</t>
    <rPh sb="3" eb="4">
      <t>ツキ</t>
    </rPh>
    <rPh sb="5" eb="8">
      <t>チョウセイガク</t>
    </rPh>
    <phoneticPr fontId="1"/>
  </si>
  <si>
    <t>(元</t>
    <rPh sb="1" eb="2">
      <t>モト</t>
    </rPh>
    <phoneticPr fontId="1"/>
  </si>
  <si>
    <t>)</t>
    <phoneticPr fontId="1"/>
  </si>
  <si>
    <r>
      <rPr>
        <u/>
        <sz val="11"/>
        <color theme="1"/>
        <rFont val="ＭＳ Ｐゴシック"/>
        <family val="3"/>
        <charset val="128"/>
        <scheme val="minor"/>
      </rPr>
      <t>ピーク時まで</t>
    </r>
    <r>
      <rPr>
        <sz val="11"/>
        <color theme="1"/>
        <rFont val="ＭＳ Ｐゴシック"/>
        <family val="2"/>
        <charset val="128"/>
        <scheme val="minor"/>
      </rPr>
      <t>の除算月数(除算率換算後)　直接入力欄</t>
    </r>
    <rPh sb="3" eb="4">
      <t>ジ</t>
    </rPh>
    <phoneticPr fontId="4"/>
  </si>
  <si>
    <r>
      <rPr>
        <u/>
        <sz val="11"/>
        <color theme="1"/>
        <rFont val="ＭＳ Ｐゴシック"/>
        <family val="3"/>
        <charset val="128"/>
        <scheme val="minor"/>
      </rPr>
      <t>ピーク時以降</t>
    </r>
    <r>
      <rPr>
        <sz val="11"/>
        <color theme="1"/>
        <rFont val="ＭＳ Ｐゴシック"/>
        <family val="2"/>
        <charset val="128"/>
        <scheme val="minor"/>
      </rPr>
      <t>の除算月数(除算率換算後)　</t>
    </r>
    <rPh sb="3" eb="6">
      <t>ジイコウ</t>
    </rPh>
    <phoneticPr fontId="1"/>
  </si>
  <si>
    <t>ピークまでの除算月数</t>
    <rPh sb="6" eb="10">
      <t>ジョサンツキスウ</t>
    </rPh>
    <phoneticPr fontId="1"/>
  </si>
  <si>
    <t>ピーク以降の除算月数</t>
    <rPh sb="3" eb="5">
      <t>イコウ</t>
    </rPh>
    <rPh sb="6" eb="10">
      <t>ジョサンツキスウ</t>
    </rPh>
    <phoneticPr fontId="1"/>
  </si>
  <si>
    <t>(採用年月日～ピーク時)</t>
    <rPh sb="1" eb="3">
      <t>サイヨウ</t>
    </rPh>
    <rPh sb="3" eb="6">
      <t>ネンガッピ</t>
    </rPh>
    <rPh sb="10" eb="11">
      <t>ジ</t>
    </rPh>
    <phoneticPr fontId="1"/>
  </si>
  <si>
    <t>(ピーク時～退職日)</t>
    <rPh sb="4" eb="5">
      <t>ジ</t>
    </rPh>
    <rPh sb="6" eb="9">
      <t>タイショクビ</t>
    </rPh>
    <phoneticPr fontId="1"/>
  </si>
  <si>
    <t>福利　福郎</t>
    <rPh sb="0" eb="2">
      <t>フクリ</t>
    </rPh>
    <rPh sb="3" eb="4">
      <t>フク</t>
    </rPh>
    <rPh sb="4" eb="5">
      <t>ロウ</t>
    </rPh>
    <phoneticPr fontId="1"/>
  </si>
  <si>
    <t>退職手当試算表</t>
    <phoneticPr fontId="4"/>
  </si>
  <si>
    <t>退職手当試算表_ピーク時特例適用時</t>
    <phoneticPr fontId="4"/>
  </si>
  <si>
    <t>令和７年４月１日以降</t>
    <rPh sb="0" eb="2">
      <t>レイワ</t>
    </rPh>
    <rPh sb="3" eb="4">
      <t>ネン</t>
    </rPh>
    <rPh sb="5" eb="6">
      <t>ガツ</t>
    </rPh>
    <rPh sb="7" eb="8">
      <t>ニチ</t>
    </rPh>
    <rPh sb="8" eb="10">
      <t>イコウ</t>
    </rPh>
    <phoneticPr fontId="7"/>
  </si>
  <si>
    <t>※参考：H31改定は、若手（各級の下の号給）中心の改定となったため、改定された最も上の号給を黄色セルで表し、境界線を引いた。</t>
    <rPh sb="1" eb="3">
      <t>サンコウ</t>
    </rPh>
    <rPh sb="7" eb="9">
      <t>カイテイ</t>
    </rPh>
    <rPh sb="11" eb="13">
      <t>ワカテ</t>
    </rPh>
    <rPh sb="14" eb="16">
      <t>カクキュウ</t>
    </rPh>
    <rPh sb="17" eb="18">
      <t>シタ</t>
    </rPh>
    <rPh sb="19" eb="21">
      <t>ゴウキュウ</t>
    </rPh>
    <rPh sb="22" eb="24">
      <t>チュウシン</t>
    </rPh>
    <rPh sb="25" eb="27">
      <t>カイテイ</t>
    </rPh>
    <rPh sb="34" eb="36">
      <t>カイテイ</t>
    </rPh>
    <rPh sb="39" eb="40">
      <t>モット</t>
    </rPh>
    <rPh sb="41" eb="42">
      <t>ウエ</t>
    </rPh>
    <rPh sb="43" eb="45">
      <t>ゴウキュウ</t>
    </rPh>
    <rPh sb="46" eb="48">
      <t>キイロ</t>
    </rPh>
    <rPh sb="51" eb="52">
      <t>アラワ</t>
    </rPh>
    <rPh sb="54" eb="57">
      <t>キョウカイセン</t>
    </rPh>
    <rPh sb="58" eb="59">
      <t>ヒ</t>
    </rPh>
    <phoneticPr fontId="4"/>
  </si>
  <si>
    <t>令和７年４月１日以降</t>
    <phoneticPr fontId="4"/>
  </si>
  <si>
    <r>
      <t>0</t>
    </r>
    <r>
      <rPr>
        <sz val="11"/>
        <color theme="1"/>
        <rFont val="ＭＳ Ｐゴシック"/>
        <family val="2"/>
        <charset val="128"/>
        <scheme val="minor"/>
      </rPr>
      <t>00</t>
    </r>
    <phoneticPr fontId="4"/>
  </si>
  <si>
    <t xml:space="preserve">備考　　
この表は、保健所その他人事委員会規則で定めるものに勤務する薬剤師、獣医師、栄養士、診療エックス線技師及び歯科衛生士その他人事委員会規則で定める業務に従事する職員に適用する。
</t>
    <rPh sb="0" eb="2">
      <t>ビコウ</t>
    </rPh>
    <rPh sb="7" eb="8">
      <t>ヒョウ</t>
    </rPh>
    <rPh sb="10" eb="13">
      <t>ホケンショ</t>
    </rPh>
    <rPh sb="15" eb="16">
      <t>ホカ</t>
    </rPh>
    <rPh sb="16" eb="18">
      <t>ジンジ</t>
    </rPh>
    <rPh sb="18" eb="21">
      <t>イインカイ</t>
    </rPh>
    <rPh sb="21" eb="23">
      <t>キソク</t>
    </rPh>
    <rPh sb="24" eb="25">
      <t>サダ</t>
    </rPh>
    <rPh sb="30" eb="32">
      <t>キンム</t>
    </rPh>
    <rPh sb="34" eb="37">
      <t>ヤクザイシ</t>
    </rPh>
    <rPh sb="38" eb="41">
      <t>ジュウイシ</t>
    </rPh>
    <rPh sb="42" eb="45">
      <t>エイヨウシ</t>
    </rPh>
    <rPh sb="46" eb="47">
      <t>チン</t>
    </rPh>
    <rPh sb="47" eb="48">
      <t>イヤス</t>
    </rPh>
    <rPh sb="52" eb="53">
      <t>セン</t>
    </rPh>
    <rPh sb="53" eb="55">
      <t>ギシ</t>
    </rPh>
    <rPh sb="55" eb="56">
      <t>オヨ</t>
    </rPh>
    <rPh sb="57" eb="59">
      <t>シカ</t>
    </rPh>
    <rPh sb="59" eb="62">
      <t>エイセイシ</t>
    </rPh>
    <rPh sb="64" eb="65">
      <t>ホカ</t>
    </rPh>
    <rPh sb="65" eb="67">
      <t>ジンジ</t>
    </rPh>
    <rPh sb="67" eb="70">
      <t>イインカイ</t>
    </rPh>
    <rPh sb="70" eb="72">
      <t>キソク</t>
    </rPh>
    <rPh sb="73" eb="74">
      <t>サダ</t>
    </rPh>
    <rPh sb="76" eb="78">
      <t>ギョウム</t>
    </rPh>
    <rPh sb="79" eb="81">
      <t>ジュウジ</t>
    </rPh>
    <rPh sb="83" eb="85">
      <t>ショクイン</t>
    </rPh>
    <rPh sb="86" eb="88">
      <t>テキヨウ</t>
    </rPh>
    <phoneticPr fontId="4"/>
  </si>
  <si>
    <r>
      <rPr>
        <sz val="11"/>
        <color theme="1"/>
        <rFont val="ＭＳ Ｐゴシック"/>
        <family val="2"/>
        <charset val="128"/>
        <scheme val="minor"/>
      </rPr>
      <t>00</t>
    </r>
    <r>
      <rPr>
        <sz val="11"/>
        <color theme="1"/>
        <rFont val="ＭＳ Ｐゴシック"/>
        <family val="2"/>
        <charset val="128"/>
        <scheme val="minor"/>
      </rPr>
      <t>0</t>
    </r>
    <phoneticPr fontId="4"/>
  </si>
  <si>
    <t>　　1　　この表は、高等学校及び特別支援学校に勤務する校長、副校長、教頭、主幹教諭、指導教諭、教諭、養護教諭、栄養教諭、講師、助教諭、養護助教諭、実習助手及び寄宿舎指導員並びに中等教育学校に勤務する職員で人事委員会規則で定めるものに適用する。</t>
    <rPh sb="7" eb="8">
      <t>ヒョウ</t>
    </rPh>
    <rPh sb="10" eb="12">
      <t>コウトウ</t>
    </rPh>
    <rPh sb="12" eb="14">
      <t>ガッコウ</t>
    </rPh>
    <rPh sb="14" eb="15">
      <t>オヨ</t>
    </rPh>
    <rPh sb="16" eb="18">
      <t>トクベツ</t>
    </rPh>
    <rPh sb="18" eb="20">
      <t>シエン</t>
    </rPh>
    <rPh sb="20" eb="22">
      <t>ガッコウ</t>
    </rPh>
    <rPh sb="23" eb="25">
      <t>キンム</t>
    </rPh>
    <rPh sb="27" eb="29">
      <t>コウチョウ</t>
    </rPh>
    <rPh sb="30" eb="31">
      <t>フク</t>
    </rPh>
    <rPh sb="31" eb="33">
      <t>コウチョウ</t>
    </rPh>
    <rPh sb="34" eb="36">
      <t>キョウトウ</t>
    </rPh>
    <rPh sb="37" eb="39">
      <t>シュカン</t>
    </rPh>
    <rPh sb="39" eb="41">
      <t>キョウユ</t>
    </rPh>
    <rPh sb="42" eb="44">
      <t>シドウ</t>
    </rPh>
    <rPh sb="44" eb="46">
      <t>キョウユ</t>
    </rPh>
    <rPh sb="47" eb="49">
      <t>キョウユ</t>
    </rPh>
    <rPh sb="50" eb="52">
      <t>ヨウゴ</t>
    </rPh>
    <rPh sb="67" eb="69">
      <t>ヨウゴ</t>
    </rPh>
    <rPh sb="69" eb="72">
      <t>ジョキョウユ</t>
    </rPh>
    <rPh sb="73" eb="75">
      <t>ジッシュウ</t>
    </rPh>
    <rPh sb="75" eb="77">
      <t>ジョシュ</t>
    </rPh>
    <rPh sb="77" eb="78">
      <t>オヨ</t>
    </rPh>
    <rPh sb="79" eb="82">
      <t>キシュクシャ</t>
    </rPh>
    <rPh sb="82" eb="85">
      <t>シドウイン</t>
    </rPh>
    <rPh sb="85" eb="86">
      <t>ナラ</t>
    </rPh>
    <rPh sb="88" eb="90">
      <t>チュウトウ</t>
    </rPh>
    <rPh sb="90" eb="92">
      <t>キョウイク</t>
    </rPh>
    <rPh sb="92" eb="94">
      <t>ガッコウ</t>
    </rPh>
    <rPh sb="95" eb="97">
      <t>キンム</t>
    </rPh>
    <rPh sb="99" eb="101">
      <t>ショクイン</t>
    </rPh>
    <rPh sb="102" eb="104">
      <t>ジンジ</t>
    </rPh>
    <rPh sb="104" eb="107">
      <t>イインカイ</t>
    </rPh>
    <rPh sb="107" eb="109">
      <t>キソク</t>
    </rPh>
    <rPh sb="110" eb="111">
      <t>サダ</t>
    </rPh>
    <rPh sb="116" eb="118">
      <t>テキヨウ</t>
    </rPh>
    <phoneticPr fontId="4"/>
  </si>
  <si>
    <t>　　2　 この表の適用を受ける職員のうち、その職務の級が3級である職員の給料月額は、この表の額に7,700円をそれぞれ加算した額とする。</t>
    <rPh sb="7" eb="8">
      <t>ヒョウ</t>
    </rPh>
    <rPh sb="9" eb="11">
      <t>テキヨウ</t>
    </rPh>
    <rPh sb="12" eb="13">
      <t>ウ</t>
    </rPh>
    <rPh sb="15" eb="17">
      <t>ショクイン</t>
    </rPh>
    <rPh sb="23" eb="25">
      <t>ショクム</t>
    </rPh>
    <rPh sb="26" eb="27">
      <t>キュウ</t>
    </rPh>
    <rPh sb="29" eb="30">
      <t>キュウ</t>
    </rPh>
    <rPh sb="33" eb="35">
      <t>ショクイン</t>
    </rPh>
    <rPh sb="36" eb="38">
      <t>キュウリョウ</t>
    </rPh>
    <rPh sb="38" eb="40">
      <t>ゲツガク</t>
    </rPh>
    <rPh sb="44" eb="45">
      <t>ヒョウ</t>
    </rPh>
    <rPh sb="46" eb="47">
      <t>ガク</t>
    </rPh>
    <rPh sb="53" eb="54">
      <t>エン</t>
    </rPh>
    <rPh sb="59" eb="61">
      <t>カサン</t>
    </rPh>
    <rPh sb="63" eb="64">
      <t>ガク</t>
    </rPh>
    <phoneticPr fontId="4"/>
  </si>
  <si>
    <t>　　1 　この表は、中学校に勤務する校長、副校長、教頭、主幹教諭、指導教諭、教諭、養護教諭、栄養教諭、 講師、助教諭及び養護助教諭並びに中等教育学校に勤務する職員で人事委員会規則で定めるものに適用する。</t>
    <rPh sb="7" eb="8">
      <t>ヒョウ</t>
    </rPh>
    <rPh sb="10" eb="13">
      <t>チュウガッコウ</t>
    </rPh>
    <rPh sb="14" eb="16">
      <t>キンム</t>
    </rPh>
    <rPh sb="18" eb="20">
      <t>コウチョウ</t>
    </rPh>
    <rPh sb="21" eb="24">
      <t>フクコウチョウ</t>
    </rPh>
    <rPh sb="25" eb="27">
      <t>キョウトウ</t>
    </rPh>
    <rPh sb="28" eb="30">
      <t>シュカン</t>
    </rPh>
    <rPh sb="30" eb="32">
      <t>キョウユ</t>
    </rPh>
    <rPh sb="33" eb="35">
      <t>シドウ</t>
    </rPh>
    <rPh sb="35" eb="37">
      <t>キョウユ</t>
    </rPh>
    <rPh sb="38" eb="40">
      <t>キョウユ</t>
    </rPh>
    <rPh sb="41" eb="43">
      <t>ヨウゴ</t>
    </rPh>
    <rPh sb="43" eb="45">
      <t>キョウユ</t>
    </rPh>
    <rPh sb="46" eb="48">
      <t>エイヨウ</t>
    </rPh>
    <rPh sb="48" eb="50">
      <t>キョウユ</t>
    </rPh>
    <phoneticPr fontId="4"/>
  </si>
  <si>
    <t>　　2　 この表の適用を受ける職員のうち、その職務の級が3級である職員の給料月額は、この表の額に7,500円 をそれぞれ加算した額とする。</t>
    <rPh sb="7" eb="8">
      <t>ヒョウ</t>
    </rPh>
    <rPh sb="9" eb="11">
      <t>テキヨウ</t>
    </rPh>
    <rPh sb="12" eb="13">
      <t>ウ</t>
    </rPh>
    <rPh sb="15" eb="17">
      <t>ショクイン</t>
    </rPh>
    <rPh sb="23" eb="25">
      <t>ショクム</t>
    </rPh>
    <rPh sb="26" eb="27">
      <t>キュウ</t>
    </rPh>
    <rPh sb="29" eb="30">
      <t>キュウ</t>
    </rPh>
    <rPh sb="33" eb="35">
      <t>ショクイン</t>
    </rPh>
    <rPh sb="36" eb="38">
      <t>キュウリョウ</t>
    </rPh>
    <rPh sb="38" eb="40">
      <t>ゲツガク</t>
    </rPh>
    <rPh sb="44" eb="45">
      <t>ヒョウ</t>
    </rPh>
    <rPh sb="46" eb="47">
      <t>ガク</t>
    </rPh>
    <rPh sb="53" eb="54">
      <t>エン</t>
    </rPh>
    <rPh sb="60" eb="62">
      <t>カサン</t>
    </rPh>
    <rPh sb="64" eb="65">
      <t>ガク</t>
    </rPh>
    <phoneticPr fontId="4"/>
  </si>
  <si>
    <t>令和７年４月１日以降</t>
    <rPh sb="0" eb="1">
      <t>レイ</t>
    </rPh>
    <rPh sb="1" eb="2">
      <t>ワ</t>
    </rPh>
    <rPh sb="3" eb="4">
      <t>ネン</t>
    </rPh>
    <rPh sb="5" eb="6">
      <t>ガツ</t>
    </rPh>
    <rPh sb="7" eb="8">
      <t>ニチ</t>
    </rPh>
    <rPh sb="8" eb="10">
      <t>イコウ</t>
    </rPh>
    <phoneticPr fontId="4"/>
  </si>
  <si>
    <t>4
（3,800円加算）</t>
    <phoneticPr fontId="4"/>
  </si>
  <si>
    <t>3級
（11,500円加算）</t>
    <rPh sb="1" eb="2">
      <t>キュウ</t>
    </rPh>
    <rPh sb="10" eb="11">
      <t>エン</t>
    </rPh>
    <rPh sb="11" eb="13">
      <t>カサン</t>
    </rPh>
    <phoneticPr fontId="4"/>
  </si>
  <si>
    <t>4
（4,000円加算）</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</si>
</sst>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411]ge\.m\.d;@"/>
    <numFmt numFmtId="177" formatCode="#,##0_ "/>
    <numFmt numFmtId="178" formatCode="#,##0_);[Red]\(#,##0\)"/>
    <numFmt numFmtId="179" formatCode="[&gt;=10]0&quot;　級&quot;;[DBNum3]0&quot;　級&quot;"/>
    <numFmt numFmtId="180" formatCode="0.0000_ "/>
    <numFmt numFmtId="181" formatCode="0_ "/>
    <numFmt numFmtId="182" formatCode="0&quot;月&quot;"/>
    <numFmt numFmtId="183" formatCode="#,##0;&quot;△ &quot;#,##0;&quot;─&quot;"/>
  </numFmts>
  <fonts count="52">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0.9"/>
      <name val="ＭＳ Ｐゴシック"/>
      <family val="3"/>
      <charset val="128"/>
    </font>
    <font>
      <sz val="6"/>
      <name val="ＭＳ Ｐゴシック"/>
      <family val="3"/>
      <charset val="128"/>
    </font>
    <font>
      <sz val="9.9"/>
      <name val="ＭＳ Ｐゴシック"/>
      <family val="3"/>
      <charset val="128"/>
    </font>
    <font>
      <sz val="7.45"/>
      <name val="ＭＳ Ｐゴシック"/>
      <family val="3"/>
      <charset val="128"/>
    </font>
    <font>
      <sz val="10"/>
      <name val="ＭＳ Ｐゴシック"/>
      <family val="3"/>
      <charset val="128"/>
    </font>
    <font>
      <sz val="14"/>
      <name val="ＭＳ Ｐ明朝"/>
      <family val="1"/>
      <charset val="128"/>
    </font>
    <font>
      <sz val="9.4499999999999993"/>
      <name val="ＭＳ Ｐゴシック"/>
      <family val="3"/>
      <charset val="128"/>
    </font>
    <font>
      <sz val="9.5"/>
      <name val="ＭＳ Ｐゴシック"/>
      <family val="3"/>
      <charset val="128"/>
    </font>
    <font>
      <sz val="10.5"/>
      <name val="ＭＳ Ｐ明朝"/>
      <family val="1"/>
      <charset val="128"/>
    </font>
    <font>
      <sz val="11"/>
      <name val="ＭＳ Ｐ明朝"/>
      <family val="1"/>
      <charset val="128"/>
    </font>
    <font>
      <sz val="10.75"/>
      <name val="ＭＳ Ｐゴシック"/>
      <family val="3"/>
      <charset val="128"/>
    </font>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2"/>
      <charset val="128"/>
      <scheme val="minor"/>
    </font>
    <font>
      <b/>
      <sz val="9"/>
      <color indexed="8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14"/>
      <color theme="1"/>
      <name val="ＤＦ特太ゴシック体"/>
      <family val="3"/>
      <charset val="128"/>
    </font>
    <font>
      <sz val="16"/>
      <color theme="1"/>
      <name val="ＤＦ特太ゴシック体"/>
      <family val="3"/>
      <charset val="128"/>
    </font>
    <font>
      <sz val="11"/>
      <color theme="1"/>
      <name val="ＤＦ特太ゴシック体"/>
      <family val="3"/>
      <charset val="128"/>
    </font>
    <font>
      <sz val="9"/>
      <color theme="1"/>
      <name val="ＭＳ Ｐゴシック"/>
      <family val="2"/>
      <charset val="128"/>
      <scheme val="minor"/>
    </font>
    <font>
      <b/>
      <sz val="9"/>
      <color theme="1"/>
      <name val="ＭＳ Ｐゴシック"/>
      <family val="3"/>
      <charset val="128"/>
      <scheme val="minor"/>
    </font>
    <font>
      <sz val="11"/>
      <name val="ＭＳ Ｐゴシック"/>
      <family val="2"/>
      <charset val="128"/>
      <scheme val="minor"/>
    </font>
    <font>
      <u/>
      <sz val="16"/>
      <color rgb="FFFF0000"/>
      <name val="ＤＦ特太ゴシック体"/>
      <family val="3"/>
      <charset val="128"/>
    </font>
    <font>
      <sz val="11"/>
      <color theme="5"/>
      <name val="ＭＳ Ｐゴシック"/>
      <family val="2"/>
      <charset val="128"/>
      <scheme val="minor"/>
    </font>
    <font>
      <sz val="16"/>
      <color theme="5"/>
      <name val="ＤＦ特太ゴシック体"/>
      <family val="3"/>
      <charset val="128"/>
    </font>
    <font>
      <sz val="18"/>
      <color theme="5"/>
      <name val="ＤＦ特太ゴシック体"/>
      <family val="3"/>
      <charset val="128"/>
    </font>
    <font>
      <sz val="11"/>
      <color theme="5"/>
      <name val="ＤＦ特太ゴシック体"/>
      <family val="3"/>
      <charset val="128"/>
    </font>
    <font>
      <sz val="11"/>
      <color theme="9" tint="0.79998168889431442"/>
      <name val="ＭＳ Ｐゴシック"/>
      <family val="2"/>
      <charset val="128"/>
      <scheme val="minor"/>
    </font>
    <font>
      <sz val="11"/>
      <color theme="9" tint="0.79998168889431442"/>
      <name val="ＭＳ Ｐゴシック"/>
      <family val="3"/>
      <charset val="128"/>
      <scheme val="minor"/>
    </font>
    <font>
      <sz val="11"/>
      <color theme="1"/>
      <name val="ＤＦ平成ゴシック体W5"/>
      <family val="3"/>
      <charset val="128"/>
    </font>
    <font>
      <sz val="8"/>
      <color theme="1"/>
      <name val="ＤＦ平成ゴシック体W5"/>
      <family val="3"/>
      <charset val="128"/>
    </font>
    <font>
      <sz val="9.5"/>
      <color theme="1"/>
      <name val="ＤＦ平成ゴシック体W5"/>
      <family val="3"/>
      <charset val="128"/>
    </font>
    <font>
      <sz val="7.75"/>
      <color theme="1"/>
      <name val="ＤＦ平成ゴシック体W5"/>
      <family val="3"/>
      <charset val="128"/>
    </font>
    <font>
      <sz val="11.5"/>
      <color theme="1"/>
      <name val="ＤＦ平成ゴシック体W5"/>
      <family val="3"/>
      <charset val="128"/>
    </font>
    <font>
      <b/>
      <sz val="12"/>
      <color theme="1"/>
      <name val="ＤＦ特太ゴシック体"/>
      <family val="3"/>
      <charset val="128"/>
    </font>
    <font>
      <b/>
      <sz val="9"/>
      <color indexed="81"/>
      <name val="MS P ゴシック"/>
      <family val="3"/>
      <charset val="128"/>
    </font>
    <font>
      <sz val="13"/>
      <name val="ＭＳ Ｐゴシック"/>
      <family val="3"/>
      <charset val="128"/>
      <scheme val="minor"/>
    </font>
    <font>
      <sz val="8"/>
      <name val="ＭＳ Ｐゴシック"/>
      <family val="3"/>
      <charset val="128"/>
      <scheme val="minor"/>
    </font>
    <font>
      <sz val="7"/>
      <name val="ＭＳ Ｐゴシック"/>
      <family val="3"/>
      <charset val="128"/>
      <scheme val="minor"/>
    </font>
    <font>
      <sz val="10"/>
      <name val="ＭＳ Ｐゴシック"/>
      <family val="3"/>
      <charset val="128"/>
      <scheme val="minor"/>
    </font>
    <font>
      <b/>
      <sz val="10"/>
      <name val="ＭＳ Ｐゴシック"/>
      <family val="3"/>
      <charset val="128"/>
      <scheme val="minor"/>
    </font>
    <font>
      <sz val="11"/>
      <color rgb="FFFF0000"/>
      <name val="ＭＳ Ｐゴシック"/>
      <family val="2"/>
      <charset val="128"/>
      <scheme val="minor"/>
    </font>
    <font>
      <u/>
      <sz val="11"/>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12"/>
      <color theme="1"/>
      <name val="ＤＦ特太ゴシック体"/>
      <family val="3"/>
      <charset val="128"/>
    </font>
    <font>
      <b/>
      <sz val="12"/>
      <color rgb="FFFF0000"/>
      <name val="ＤＦ特太ゴシック体"/>
      <family val="3"/>
      <charset val="128"/>
    </font>
    <font>
      <sz val="11"/>
      <color rgb="FFFF0000"/>
      <name val="ＭＳ Ｐゴシック"/>
      <family val="3"/>
      <charset val="128"/>
      <scheme val="minor"/>
    </font>
  </fonts>
  <fills count="4">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s>
  <borders count="5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style="medium">
        <color indexed="8"/>
      </right>
      <top style="medium">
        <color indexed="8"/>
      </top>
      <bottom style="thin">
        <color indexed="8"/>
      </bottom>
      <diagonal/>
    </border>
    <border>
      <left style="thin">
        <color indexed="64"/>
      </left>
      <right style="thin">
        <color indexed="64"/>
      </right>
      <top style="medium">
        <color indexed="8"/>
      </top>
      <bottom style="thin">
        <color indexed="8"/>
      </bottom>
      <diagonal/>
    </border>
    <border>
      <left/>
      <right style="thin">
        <color indexed="8"/>
      </right>
      <top style="medium">
        <color indexed="8"/>
      </top>
      <bottom style="thin">
        <color indexed="8"/>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bottom/>
      <diagonal/>
    </border>
    <border>
      <left/>
      <right style="double">
        <color indexed="64"/>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uble">
        <color indexed="64"/>
      </left>
      <right/>
      <top/>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style="thin">
        <color indexed="64"/>
      </left>
      <right style="dashed">
        <color indexed="64"/>
      </right>
      <top/>
      <bottom/>
      <diagonal/>
    </border>
    <border>
      <left style="thin">
        <color indexed="64"/>
      </left>
      <right style="dashed">
        <color indexed="64"/>
      </right>
      <top/>
      <bottom style="dashed">
        <color indexed="64"/>
      </bottom>
      <diagonal/>
    </border>
    <border>
      <left/>
      <right style="thin">
        <color indexed="64"/>
      </right>
      <top/>
      <bottom style="dashed">
        <color indexed="64"/>
      </bottom>
      <diagonal/>
    </border>
    <border>
      <left style="thin">
        <color indexed="64"/>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style="dashed">
        <color indexed="64"/>
      </right>
      <top/>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bottom style="thin">
        <color indexed="64"/>
      </bottom>
      <diagonal/>
    </border>
    <border diagonalDown="1">
      <left style="dashed">
        <color indexed="64"/>
      </left>
      <right style="dashed">
        <color indexed="64"/>
      </right>
      <top style="thin">
        <color indexed="64"/>
      </top>
      <bottom/>
      <diagonal style="thin">
        <color auto="1"/>
      </diagonal>
    </border>
    <border diagonalDown="1">
      <left style="dashed">
        <color indexed="64"/>
      </left>
      <right style="dashed">
        <color indexed="64"/>
      </right>
      <top/>
      <bottom style="dashed">
        <color indexed="64"/>
      </bottom>
      <diagonal style="thin">
        <color auto="1"/>
      </diagonal>
    </border>
    <border>
      <left style="dashed">
        <color indexed="64"/>
      </left>
      <right style="dashed">
        <color indexed="64"/>
      </right>
      <top style="thin">
        <color indexed="64"/>
      </top>
      <bottom/>
      <diagonal/>
    </border>
    <border>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medium">
        <color indexed="64"/>
      </right>
      <top style="thin">
        <color indexed="8"/>
      </top>
      <bottom style="thin">
        <color indexed="64"/>
      </bottom>
      <diagonal/>
    </border>
  </borders>
  <cellStyleXfs count="10">
    <xf numFmtId="0" fontId="0" fillId="0" borderId="0">
      <alignment vertical="center"/>
    </xf>
    <xf numFmtId="0" fontId="2" fillId="0" borderId="0"/>
    <xf numFmtId="38" fontId="7" fillId="0" borderId="0" applyFont="0" applyFill="0" applyBorder="0" applyAlignment="0" applyProtection="0">
      <alignment vertical="center"/>
    </xf>
    <xf numFmtId="0" fontId="2" fillId="0" borderId="0"/>
    <xf numFmtId="0" fontId="2" fillId="0" borderId="0"/>
    <xf numFmtId="0" fontId="7" fillId="0" borderId="0"/>
    <xf numFmtId="0" fontId="2" fillId="0" borderId="0">
      <alignment vertical="center"/>
    </xf>
    <xf numFmtId="0" fontId="2" fillId="0" borderId="0"/>
    <xf numFmtId="38" fontId="14" fillId="0" borderId="0" applyFont="0" applyFill="0" applyBorder="0" applyAlignment="0" applyProtection="0">
      <alignment vertical="center"/>
    </xf>
    <xf numFmtId="0" fontId="15" fillId="0" borderId="0">
      <alignment vertical="center"/>
    </xf>
  </cellStyleXfs>
  <cellXfs count="439">
    <xf numFmtId="0" fontId="0" fillId="0" borderId="0" xfId="0">
      <alignment vertical="center"/>
    </xf>
    <xf numFmtId="0" fontId="3" fillId="0" borderId="0" xfId="1" applyFont="1" applyAlignment="1">
      <alignment vertical="center"/>
    </xf>
    <xf numFmtId="0" fontId="2" fillId="0" borderId="0" xfId="1" applyAlignment="1">
      <alignment wrapText="1"/>
    </xf>
    <xf numFmtId="0" fontId="2" fillId="0" borderId="1" xfId="1" applyBorder="1" applyAlignment="1">
      <alignment horizontal="center" wrapText="1"/>
    </xf>
    <xf numFmtId="0" fontId="5" fillId="0" borderId="2" xfId="1" applyFont="1" applyBorder="1" applyAlignment="1">
      <alignment horizontal="center" vertical="center" wrapText="1"/>
    </xf>
    <xf numFmtId="0" fontId="6" fillId="0" borderId="3" xfId="1" applyFont="1" applyBorder="1" applyAlignment="1">
      <alignment vertical="center" wrapText="1"/>
    </xf>
    <xf numFmtId="0" fontId="6" fillId="0" borderId="3" xfId="1" applyFont="1" applyBorder="1" applyAlignment="1">
      <alignment horizontal="right" vertical="center" wrapText="1"/>
    </xf>
    <xf numFmtId="177" fontId="7" fillId="2" borderId="4" xfId="1" applyNumberFormat="1" applyFont="1" applyFill="1" applyBorder="1" applyAlignment="1">
      <alignment horizontal="right" vertical="center" wrapText="1"/>
    </xf>
    <xf numFmtId="177" fontId="7" fillId="0" borderId="4" xfId="1" applyNumberFormat="1" applyFont="1" applyBorder="1" applyAlignment="1">
      <alignment horizontal="right" vertical="center" wrapText="1"/>
    </xf>
    <xf numFmtId="178" fontId="7" fillId="2" borderId="4" xfId="1" applyNumberFormat="1" applyFont="1" applyFill="1" applyBorder="1" applyAlignment="1">
      <alignment horizontal="right" vertical="center" wrapText="1"/>
    </xf>
    <xf numFmtId="178" fontId="7" fillId="0" borderId="4" xfId="1" applyNumberFormat="1" applyFont="1" applyBorder="1" applyAlignment="1">
      <alignment horizontal="right" vertical="center" wrapText="1"/>
    </xf>
    <xf numFmtId="0" fontId="7" fillId="0" borderId="4" xfId="1" applyFont="1" applyBorder="1" applyAlignment="1">
      <alignment wrapText="1"/>
    </xf>
    <xf numFmtId="0" fontId="2" fillId="0" borderId="4" xfId="1" applyBorder="1" applyAlignment="1">
      <alignment wrapText="1"/>
    </xf>
    <xf numFmtId="0" fontId="7" fillId="0" borderId="5" xfId="1" applyFont="1" applyBorder="1" applyAlignment="1">
      <alignment wrapText="1"/>
    </xf>
    <xf numFmtId="177" fontId="7" fillId="2" borderId="5" xfId="1" applyNumberFormat="1" applyFont="1" applyFill="1" applyBorder="1" applyAlignment="1">
      <alignment horizontal="right" vertical="center" wrapText="1"/>
    </xf>
    <xf numFmtId="0" fontId="2" fillId="0" borderId="5" xfId="1" applyBorder="1" applyAlignment="1">
      <alignment wrapText="1"/>
    </xf>
    <xf numFmtId="0" fontId="0" fillId="0" borderId="2" xfId="1" quotePrefix="1" applyFont="1" applyBorder="1" applyAlignment="1">
      <alignment horizontal="center" vertical="center" wrapText="1"/>
    </xf>
    <xf numFmtId="38" fontId="8" fillId="0" borderId="0" xfId="2" applyFont="1" applyFill="1" applyBorder="1" applyAlignment="1">
      <alignment vertical="center"/>
    </xf>
    <xf numFmtId="0" fontId="2" fillId="0" borderId="0" xfId="3" applyAlignment="1">
      <alignment wrapText="1"/>
    </xf>
    <xf numFmtId="0" fontId="2" fillId="0" borderId="1" xfId="3" applyBorder="1" applyAlignment="1">
      <alignment horizontal="center" wrapText="1"/>
    </xf>
    <xf numFmtId="0" fontId="9" fillId="0" borderId="2" xfId="3" applyFont="1" applyBorder="1" applyAlignment="1">
      <alignment horizontal="center" vertical="center" wrapText="1"/>
    </xf>
    <xf numFmtId="0" fontId="9" fillId="0" borderId="6" xfId="3" applyFont="1" applyBorder="1" applyAlignment="1">
      <alignment horizontal="center" vertical="center" wrapText="1"/>
    </xf>
    <xf numFmtId="0" fontId="6" fillId="0" borderId="7" xfId="3" applyFont="1" applyBorder="1" applyAlignment="1">
      <alignment horizontal="right" vertical="center" wrapText="1"/>
    </xf>
    <xf numFmtId="0" fontId="6" fillId="0" borderId="3" xfId="3" applyFont="1" applyBorder="1" applyAlignment="1">
      <alignment horizontal="right" vertical="center" wrapText="1"/>
    </xf>
    <xf numFmtId="178" fontId="7" fillId="2" borderId="4" xfId="3" applyNumberFormat="1" applyFont="1" applyFill="1" applyBorder="1" applyAlignment="1">
      <alignment horizontal="right" vertical="center" wrapText="1"/>
    </xf>
    <xf numFmtId="0" fontId="7" fillId="0" borderId="0" xfId="3" applyFont="1" applyAlignment="1">
      <alignment wrapText="1"/>
    </xf>
    <xf numFmtId="178" fontId="7" fillId="0" borderId="4" xfId="3" applyNumberFormat="1" applyFont="1" applyBorder="1" applyAlignment="1">
      <alignment horizontal="right" vertical="center" wrapText="1"/>
    </xf>
    <xf numFmtId="178" fontId="7" fillId="0" borderId="5" xfId="3" applyNumberFormat="1" applyFont="1" applyBorder="1" applyAlignment="1">
      <alignment horizontal="right" vertical="center" wrapText="1"/>
    </xf>
    <xf numFmtId="178" fontId="7" fillId="2" borderId="5" xfId="3" applyNumberFormat="1" applyFont="1" applyFill="1" applyBorder="1" applyAlignment="1">
      <alignment horizontal="right" vertical="center" wrapText="1"/>
    </xf>
    <xf numFmtId="0" fontId="2" fillId="0" borderId="0" xfId="4" applyAlignment="1">
      <alignment vertical="center"/>
    </xf>
    <xf numFmtId="0" fontId="2" fillId="0" borderId="0" xfId="4" applyAlignment="1">
      <alignment wrapText="1"/>
    </xf>
    <xf numFmtId="0" fontId="7" fillId="0" borderId="0" xfId="5"/>
    <xf numFmtId="0" fontId="2" fillId="0" borderId="1" xfId="4" applyBorder="1" applyAlignment="1">
      <alignment horizontal="center" wrapText="1"/>
    </xf>
    <xf numFmtId="38" fontId="2" fillId="0" borderId="1" xfId="2" applyFont="1" applyFill="1" applyBorder="1" applyAlignment="1">
      <alignment horizontal="center" wrapText="1"/>
    </xf>
    <xf numFmtId="0" fontId="10" fillId="0" borderId="2" xfId="4" applyFont="1" applyBorder="1" applyAlignment="1">
      <alignment horizontal="center" vertical="center" wrapText="1"/>
    </xf>
    <xf numFmtId="179" fontId="11" fillId="0" borderId="8" xfId="6" applyNumberFormat="1" applyFont="1" applyBorder="1" applyAlignment="1">
      <alignment horizontal="center" vertical="center" wrapText="1"/>
    </xf>
    <xf numFmtId="179" fontId="11" fillId="0" borderId="9" xfId="6" applyNumberFormat="1" applyFont="1" applyBorder="1" applyAlignment="1">
      <alignment horizontal="center" vertical="center" wrapText="1"/>
    </xf>
    <xf numFmtId="38" fontId="11" fillId="0" borderId="2" xfId="2" applyFont="1" applyBorder="1" applyAlignment="1">
      <alignment horizontal="center" vertical="center" wrapText="1"/>
    </xf>
    <xf numFmtId="179" fontId="11" fillId="0" borderId="10" xfId="6" applyNumberFormat="1" applyFont="1" applyBorder="1" applyAlignment="1">
      <alignment horizontal="center" vertical="center" wrapText="1"/>
    </xf>
    <xf numFmtId="179" fontId="11" fillId="0" borderId="11" xfId="6" applyNumberFormat="1" applyFont="1" applyBorder="1" applyAlignment="1">
      <alignment horizontal="center" vertical="center" wrapText="1"/>
    </xf>
    <xf numFmtId="179" fontId="11" fillId="0" borderId="12" xfId="6" applyNumberFormat="1" applyFont="1" applyBorder="1" applyAlignment="1">
      <alignment horizontal="center" vertical="center" wrapText="1"/>
    </xf>
    <xf numFmtId="0" fontId="10" fillId="0" borderId="6" xfId="4" applyFont="1" applyBorder="1" applyAlignment="1">
      <alignment horizontal="center" vertical="center" wrapText="1"/>
    </xf>
    <xf numFmtId="38" fontId="2" fillId="0" borderId="2" xfId="2" applyFont="1" applyFill="1" applyBorder="1" applyAlignment="1">
      <alignment wrapText="1"/>
    </xf>
    <xf numFmtId="0" fontId="10" fillId="0" borderId="13" xfId="4" applyFont="1" applyBorder="1" applyAlignment="1">
      <alignment horizontal="center" vertical="center" wrapText="1"/>
    </xf>
    <xf numFmtId="0" fontId="6" fillId="0" borderId="3" xfId="4" applyFont="1" applyBorder="1" applyAlignment="1">
      <alignment wrapText="1"/>
    </xf>
    <xf numFmtId="0" fontId="6" fillId="0" borderId="7" xfId="4" applyFont="1" applyBorder="1" applyAlignment="1">
      <alignment horizontal="right" vertical="center" wrapText="1"/>
    </xf>
    <xf numFmtId="38" fontId="2" fillId="0" borderId="0" xfId="2" applyFont="1" applyFill="1" applyBorder="1" applyAlignment="1">
      <alignment wrapText="1"/>
    </xf>
    <xf numFmtId="0" fontId="6" fillId="0" borderId="3" xfId="4" applyFont="1" applyBorder="1" applyAlignment="1">
      <alignment horizontal="right" vertical="center" wrapText="1"/>
    </xf>
    <xf numFmtId="0" fontId="7" fillId="0" borderId="4" xfId="4" applyFont="1" applyBorder="1" applyAlignment="1">
      <alignment horizontal="center" vertical="center" wrapText="1"/>
    </xf>
    <xf numFmtId="177" fontId="7" fillId="2" borderId="4" xfId="4" applyNumberFormat="1" applyFont="1" applyFill="1" applyBorder="1" applyAlignment="1">
      <alignment horizontal="right" vertical="center" wrapText="1"/>
    </xf>
    <xf numFmtId="177" fontId="7" fillId="0" borderId="4" xfId="4" applyNumberFormat="1" applyFont="1" applyBorder="1" applyAlignment="1">
      <alignment horizontal="right" vertical="center" wrapText="1"/>
    </xf>
    <xf numFmtId="0" fontId="2" fillId="0" borderId="4" xfId="4" applyBorder="1" applyAlignment="1">
      <alignment wrapText="1"/>
    </xf>
    <xf numFmtId="178" fontId="7" fillId="0" borderId="4" xfId="4" applyNumberFormat="1" applyFont="1" applyBorder="1" applyAlignment="1">
      <alignment horizontal="right" vertical="center" wrapText="1"/>
    </xf>
    <xf numFmtId="0" fontId="7" fillId="0" borderId="5" xfId="4" applyFont="1" applyBorder="1" applyAlignment="1">
      <alignment horizontal="center" vertical="center" wrapText="1"/>
    </xf>
    <xf numFmtId="178" fontId="7" fillId="0" borderId="5" xfId="4" applyNumberFormat="1" applyFont="1" applyBorder="1" applyAlignment="1">
      <alignment horizontal="right" vertical="center" wrapText="1"/>
    </xf>
    <xf numFmtId="0" fontId="2" fillId="0" borderId="5" xfId="4" applyBorder="1" applyAlignment="1">
      <alignment wrapText="1"/>
    </xf>
    <xf numFmtId="38" fontId="2" fillId="0" borderId="0" xfId="2" applyFont="1" applyFill="1" applyAlignment="1">
      <alignment wrapText="1"/>
    </xf>
    <xf numFmtId="0" fontId="2" fillId="0" borderId="1" xfId="7" applyBorder="1" applyAlignment="1">
      <alignment horizontal="center" wrapText="1"/>
    </xf>
    <xf numFmtId="0" fontId="10" fillId="0" borderId="2" xfId="7" applyFont="1" applyBorder="1" applyAlignment="1">
      <alignment horizontal="center" vertical="center" wrapText="1"/>
    </xf>
    <xf numFmtId="0" fontId="10" fillId="0" borderId="6" xfId="7" applyFont="1" applyBorder="1" applyAlignment="1">
      <alignment horizontal="center" vertical="center" wrapText="1"/>
    </xf>
    <xf numFmtId="0" fontId="2" fillId="0" borderId="2" xfId="7" applyBorder="1" applyAlignment="1">
      <alignment wrapText="1"/>
    </xf>
    <xf numFmtId="0" fontId="10" fillId="0" borderId="13" xfId="7" applyFont="1" applyBorder="1" applyAlignment="1">
      <alignment horizontal="center" vertical="center" wrapText="1"/>
    </xf>
    <xf numFmtId="0" fontId="6" fillId="0" borderId="3" xfId="7" applyFont="1" applyBorder="1" applyAlignment="1">
      <alignment wrapText="1"/>
    </xf>
    <xf numFmtId="0" fontId="6" fillId="0" borderId="3" xfId="7" applyFont="1" applyBorder="1" applyAlignment="1">
      <alignment horizontal="right" vertical="center" wrapText="1"/>
    </xf>
    <xf numFmtId="0" fontId="2" fillId="0" borderId="0" xfId="7" applyAlignment="1">
      <alignment wrapText="1"/>
    </xf>
    <xf numFmtId="177" fontId="7" fillId="2" borderId="4" xfId="7" applyNumberFormat="1" applyFont="1" applyFill="1" applyBorder="1" applyAlignment="1">
      <alignment horizontal="right" vertical="center" wrapText="1"/>
    </xf>
    <xf numFmtId="177" fontId="7" fillId="0" borderId="4" xfId="7" applyNumberFormat="1" applyFont="1" applyBorder="1" applyAlignment="1">
      <alignment horizontal="right" vertical="center" wrapText="1"/>
    </xf>
    <xf numFmtId="0" fontId="2" fillId="0" borderId="4" xfId="7" applyBorder="1" applyAlignment="1">
      <alignment wrapText="1"/>
    </xf>
    <xf numFmtId="178" fontId="7" fillId="0" borderId="4" xfId="7" applyNumberFormat="1" applyFont="1" applyBorder="1" applyAlignment="1">
      <alignment horizontal="right" vertical="center" wrapText="1"/>
    </xf>
    <xf numFmtId="0" fontId="2" fillId="0" borderId="15" xfId="7" applyBorder="1" applyAlignment="1">
      <alignment wrapText="1"/>
    </xf>
    <xf numFmtId="0" fontId="0" fillId="0" borderId="2" xfId="7" quotePrefix="1" applyFont="1" applyBorder="1" applyAlignment="1">
      <alignment horizontal="center" vertical="center" wrapText="1"/>
    </xf>
    <xf numFmtId="0" fontId="7" fillId="0" borderId="0" xfId="5" applyAlignment="1">
      <alignment vertical="center"/>
    </xf>
    <xf numFmtId="0" fontId="7" fillId="0" borderId="2" xfId="5" applyBorder="1" applyAlignment="1">
      <alignment horizontal="center" vertical="center"/>
    </xf>
    <xf numFmtId="0" fontId="7" fillId="0" borderId="2" xfId="5" applyBorder="1"/>
    <xf numFmtId="0" fontId="7" fillId="0" borderId="2" xfId="5" applyBorder="1" applyAlignment="1">
      <alignment vertical="center"/>
    </xf>
    <xf numFmtId="0" fontId="7" fillId="2" borderId="2" xfId="5" applyFill="1" applyBorder="1"/>
    <xf numFmtId="0" fontId="7" fillId="2" borderId="2" xfId="5" applyFill="1" applyBorder="1" applyAlignment="1">
      <alignment vertical="center"/>
    </xf>
    <xf numFmtId="0" fontId="2" fillId="0" borderId="0" xfId="9" applyFont="1">
      <alignment vertical="center"/>
    </xf>
    <xf numFmtId="0" fontId="2" fillId="2" borderId="0" xfId="9" applyFont="1" applyFill="1">
      <alignment vertical="center"/>
    </xf>
    <xf numFmtId="0" fontId="15" fillId="0" borderId="2" xfId="9" applyBorder="1">
      <alignment vertical="center"/>
    </xf>
    <xf numFmtId="0" fontId="15" fillId="0" borderId="2" xfId="9" quotePrefix="1" applyBorder="1">
      <alignment vertical="center"/>
    </xf>
    <xf numFmtId="0" fontId="15" fillId="0" borderId="0" xfId="9">
      <alignment vertical="center"/>
    </xf>
    <xf numFmtId="0" fontId="15" fillId="2" borderId="2" xfId="9" applyFill="1" applyBorder="1">
      <alignment vertical="center"/>
    </xf>
    <xf numFmtId="0" fontId="15" fillId="0" borderId="2" xfId="9" applyBorder="1" applyAlignment="1">
      <alignment horizontal="right" vertical="center"/>
    </xf>
    <xf numFmtId="180" fontId="0" fillId="0" borderId="0" xfId="0" applyNumberFormat="1">
      <alignment vertical="center"/>
    </xf>
    <xf numFmtId="0" fontId="0" fillId="3" borderId="0" xfId="0" applyFill="1">
      <alignment vertical="center"/>
    </xf>
    <xf numFmtId="2" fontId="16" fillId="3" borderId="31" xfId="0" applyNumberFormat="1" applyFont="1" applyFill="1" applyBorder="1">
      <alignment vertical="center"/>
    </xf>
    <xf numFmtId="2" fontId="16" fillId="3" borderId="32" xfId="0" applyNumberFormat="1" applyFont="1" applyFill="1" applyBorder="1">
      <alignment vertical="center"/>
    </xf>
    <xf numFmtId="0" fontId="21" fillId="3" borderId="0" xfId="0" applyFont="1" applyFill="1">
      <alignment vertical="center"/>
    </xf>
    <xf numFmtId="0" fontId="22" fillId="3" borderId="0" xfId="0" applyFont="1" applyFill="1">
      <alignment vertical="center"/>
    </xf>
    <xf numFmtId="176" fontId="0" fillId="0" borderId="0" xfId="0" applyNumberFormat="1">
      <alignment vertical="center"/>
    </xf>
    <xf numFmtId="0" fontId="0" fillId="0" borderId="0" xfId="0" applyAlignment="1">
      <alignment horizontal="right" vertical="center"/>
    </xf>
    <xf numFmtId="0" fontId="0" fillId="3" borderId="0" xfId="0" applyFill="1" applyAlignment="1">
      <alignment horizontal="center" vertical="center"/>
    </xf>
    <xf numFmtId="2" fontId="0" fillId="3" borderId="0" xfId="0" applyNumberFormat="1" applyFill="1" applyAlignment="1">
      <alignment horizontal="center" vertical="center"/>
    </xf>
    <xf numFmtId="176" fontId="0" fillId="3" borderId="0" xfId="0" applyNumberFormat="1" applyFill="1" applyAlignment="1">
      <alignment horizontal="center" vertical="center"/>
    </xf>
    <xf numFmtId="0" fontId="0" fillId="3" borderId="2" xfId="0" applyFill="1" applyBorder="1">
      <alignment vertical="center"/>
    </xf>
    <xf numFmtId="0" fontId="0" fillId="3" borderId="13" xfId="0" applyFill="1" applyBorder="1">
      <alignment vertical="center"/>
    </xf>
    <xf numFmtId="0" fontId="0" fillId="3" borderId="0" xfId="0" applyFill="1" applyAlignment="1" applyProtection="1">
      <alignment horizontal="center" vertical="center"/>
      <protection locked="0"/>
    </xf>
    <xf numFmtId="0" fontId="0" fillId="3" borderId="25" xfId="0" applyFill="1" applyBorder="1">
      <alignment vertical="center"/>
    </xf>
    <xf numFmtId="0" fontId="0" fillId="3" borderId="26" xfId="0" applyFill="1" applyBorder="1">
      <alignment vertical="center"/>
    </xf>
    <xf numFmtId="0" fontId="0" fillId="3" borderId="27" xfId="0" applyFill="1" applyBorder="1">
      <alignment vertical="center"/>
    </xf>
    <xf numFmtId="0" fontId="0" fillId="3" borderId="38" xfId="0" applyFill="1" applyBorder="1">
      <alignment vertical="center"/>
    </xf>
    <xf numFmtId="0" fontId="0" fillId="3" borderId="28" xfId="0" applyFill="1" applyBorder="1">
      <alignment vertical="center"/>
    </xf>
    <xf numFmtId="0" fontId="0" fillId="3" borderId="29" xfId="0" applyFill="1" applyBorder="1">
      <alignment vertical="center"/>
    </xf>
    <xf numFmtId="0" fontId="0" fillId="3" borderId="30" xfId="0" applyFill="1" applyBorder="1">
      <alignment vertical="center"/>
    </xf>
    <xf numFmtId="0" fontId="27" fillId="3" borderId="25" xfId="0" applyFont="1" applyFill="1" applyBorder="1">
      <alignment vertical="center"/>
    </xf>
    <xf numFmtId="0" fontId="27" fillId="3" borderId="26" xfId="0" applyFont="1" applyFill="1" applyBorder="1">
      <alignment vertical="center"/>
    </xf>
    <xf numFmtId="0" fontId="27" fillId="3" borderId="27" xfId="0" applyFont="1" applyFill="1" applyBorder="1">
      <alignment vertical="center"/>
    </xf>
    <xf numFmtId="0" fontId="27" fillId="3" borderId="38" xfId="0" applyFont="1" applyFill="1" applyBorder="1">
      <alignment vertical="center"/>
    </xf>
    <xf numFmtId="0" fontId="27" fillId="3" borderId="0" xfId="0" applyFont="1" applyFill="1">
      <alignment vertical="center"/>
    </xf>
    <xf numFmtId="0" fontId="27" fillId="3" borderId="32" xfId="0" applyFont="1" applyFill="1" applyBorder="1">
      <alignment vertical="center"/>
    </xf>
    <xf numFmtId="0" fontId="27" fillId="3" borderId="23" xfId="0" applyFont="1" applyFill="1" applyBorder="1">
      <alignment vertical="center"/>
    </xf>
    <xf numFmtId="0" fontId="27" fillId="3" borderId="28" xfId="0" applyFont="1" applyFill="1" applyBorder="1">
      <alignment vertical="center"/>
    </xf>
    <xf numFmtId="0" fontId="27" fillId="3" borderId="29" xfId="0" applyFont="1" applyFill="1" applyBorder="1">
      <alignment vertical="center"/>
    </xf>
    <xf numFmtId="0" fontId="27" fillId="3" borderId="30" xfId="0" applyFont="1" applyFill="1" applyBorder="1">
      <alignment vertical="center"/>
    </xf>
    <xf numFmtId="178" fontId="2" fillId="0" borderId="2" xfId="7" applyNumberFormat="1" applyBorder="1" applyAlignment="1">
      <alignment horizontal="right" vertical="center" wrapText="1"/>
    </xf>
    <xf numFmtId="181" fontId="0" fillId="0" borderId="0" xfId="0" applyNumberFormat="1">
      <alignment vertical="center"/>
    </xf>
    <xf numFmtId="0" fontId="7" fillId="0" borderId="2" xfId="5" applyBorder="1" applyAlignment="1">
      <alignment horizontal="center" vertical="center" wrapText="1"/>
    </xf>
    <xf numFmtId="0" fontId="7" fillId="0" borderId="2" xfId="5" applyBorder="1" applyAlignment="1">
      <alignment horizontal="center" vertical="center" wrapText="1" shrinkToFit="1"/>
    </xf>
    <xf numFmtId="0" fontId="0" fillId="3" borderId="0" xfId="0" applyFill="1" applyAlignment="1">
      <alignment horizontal="right" vertical="center"/>
    </xf>
    <xf numFmtId="0" fontId="23" fillId="3" borderId="0" xfId="0" applyFont="1" applyFill="1">
      <alignment vertical="center"/>
    </xf>
    <xf numFmtId="0" fontId="13" fillId="0" borderId="0" xfId="7" applyFont="1" applyAlignment="1">
      <alignment vertical="center"/>
    </xf>
    <xf numFmtId="49" fontId="7" fillId="0" borderId="5" xfId="7" applyNumberFormat="1" applyFont="1" applyBorder="1" applyAlignment="1">
      <alignment horizontal="center" vertical="center" wrapText="1"/>
    </xf>
    <xf numFmtId="177" fontId="7" fillId="2" borderId="5" xfId="7" applyNumberFormat="1" applyFont="1" applyFill="1" applyBorder="1" applyAlignment="1">
      <alignment horizontal="right" vertical="center" wrapText="1"/>
    </xf>
    <xf numFmtId="0" fontId="22" fillId="0" borderId="0" xfId="0" applyFont="1">
      <alignment vertical="center"/>
    </xf>
    <xf numFmtId="0" fontId="22" fillId="0" borderId="1" xfId="0" applyFont="1" applyBorder="1">
      <alignment vertical="center"/>
    </xf>
    <xf numFmtId="0" fontId="33" fillId="0" borderId="34" xfId="0" applyFont="1" applyBorder="1">
      <alignment vertical="center"/>
    </xf>
    <xf numFmtId="0" fontId="33" fillId="0" borderId="0" xfId="0" applyFont="1">
      <alignment vertical="center"/>
    </xf>
    <xf numFmtId="0" fontId="37" fillId="0" borderId="37" xfId="0" applyFont="1" applyBorder="1" applyAlignment="1">
      <alignment horizontal="center" vertical="center"/>
    </xf>
    <xf numFmtId="0" fontId="33" fillId="0" borderId="44" xfId="0" applyFont="1" applyBorder="1" applyAlignment="1">
      <alignment horizontal="center" vertical="center"/>
    </xf>
    <xf numFmtId="0" fontId="37" fillId="0" borderId="15" xfId="0" applyFont="1" applyBorder="1" applyAlignment="1">
      <alignment horizontal="center" vertical="center"/>
    </xf>
    <xf numFmtId="0" fontId="37" fillId="0" borderId="43" xfId="0" applyFont="1" applyBorder="1" applyAlignment="1">
      <alignment horizontal="center" vertical="center"/>
    </xf>
    <xf numFmtId="38" fontId="37" fillId="0" borderId="47" xfId="8" applyFont="1" applyBorder="1" applyAlignment="1">
      <alignment horizontal="center" vertical="center"/>
    </xf>
    <xf numFmtId="38" fontId="37" fillId="0" borderId="46" xfId="8" applyFont="1" applyBorder="1" applyAlignment="1">
      <alignment horizontal="center" vertical="center"/>
    </xf>
    <xf numFmtId="38" fontId="37" fillId="0" borderId="48" xfId="8" applyFont="1" applyBorder="1" applyAlignment="1">
      <alignment horizontal="center" vertical="center"/>
    </xf>
    <xf numFmtId="38" fontId="37" fillId="0" borderId="49" xfId="8" applyFont="1" applyBorder="1" applyAlignment="1">
      <alignment horizontal="center" vertical="center"/>
    </xf>
    <xf numFmtId="0" fontId="37" fillId="0" borderId="45" xfId="0" applyFont="1" applyBorder="1" applyAlignment="1">
      <alignment horizontal="center" vertical="center"/>
    </xf>
    <xf numFmtId="0" fontId="37" fillId="0" borderId="47" xfId="0" applyFont="1" applyBorder="1">
      <alignment vertical="center"/>
    </xf>
    <xf numFmtId="0" fontId="37" fillId="0" borderId="46" xfId="0" applyFont="1" applyBorder="1">
      <alignment vertical="center"/>
    </xf>
    <xf numFmtId="0" fontId="37" fillId="0" borderId="48" xfId="0" applyFont="1" applyBorder="1">
      <alignment vertical="center"/>
    </xf>
    <xf numFmtId="0" fontId="37" fillId="0" borderId="1" xfId="0" applyFont="1" applyBorder="1">
      <alignment vertical="center"/>
    </xf>
    <xf numFmtId="0" fontId="33" fillId="0" borderId="45" xfId="0" applyFont="1" applyBorder="1" applyAlignment="1">
      <alignment horizontal="center" vertical="center"/>
    </xf>
    <xf numFmtId="0" fontId="36" fillId="0" borderId="15" xfId="0" applyFont="1" applyBorder="1" applyAlignment="1">
      <alignment horizontal="center" vertical="center"/>
    </xf>
    <xf numFmtId="0" fontId="33" fillId="0" borderId="43" xfId="0" applyFont="1" applyBorder="1" applyAlignment="1">
      <alignment horizontal="center" vertical="center"/>
    </xf>
    <xf numFmtId="0" fontId="37" fillId="0" borderId="47" xfId="0" applyFont="1" applyBorder="1" applyAlignment="1">
      <alignment horizontal="center" vertical="center"/>
    </xf>
    <xf numFmtId="0" fontId="37" fillId="0" borderId="46" xfId="0" applyFont="1" applyBorder="1" applyAlignment="1">
      <alignment horizontal="center" vertical="center"/>
    </xf>
    <xf numFmtId="0" fontId="37" fillId="0" borderId="48" xfId="0" applyFont="1" applyBorder="1" applyAlignment="1">
      <alignment horizontal="center" vertical="center"/>
    </xf>
    <xf numFmtId="0" fontId="37" fillId="0" borderId="49" xfId="0" applyFont="1" applyBorder="1" applyAlignment="1">
      <alignment horizontal="center" vertical="center"/>
    </xf>
    <xf numFmtId="0" fontId="37" fillId="0" borderId="46" xfId="8" applyNumberFormat="1" applyFont="1" applyBorder="1" applyAlignment="1">
      <alignment horizontal="left" vertical="center" indent="3"/>
    </xf>
    <xf numFmtId="0" fontId="0" fillId="0" borderId="0" xfId="0" applyAlignment="1">
      <alignment horizontal="center" vertical="center"/>
    </xf>
    <xf numFmtId="38" fontId="16" fillId="3" borderId="0" xfId="8" applyFont="1" applyFill="1" applyBorder="1" applyAlignment="1">
      <alignment horizontal="center" vertical="center"/>
    </xf>
    <xf numFmtId="0" fontId="38" fillId="3" borderId="0" xfId="0" applyFont="1" applyFill="1">
      <alignment vertical="center"/>
    </xf>
    <xf numFmtId="2" fontId="0" fillId="0" borderId="0" xfId="0" applyNumberFormat="1">
      <alignment vertical="center"/>
    </xf>
    <xf numFmtId="0" fontId="40" fillId="0" borderId="34" xfId="0" applyFont="1" applyBorder="1">
      <alignment vertical="center"/>
    </xf>
    <xf numFmtId="0" fontId="41" fillId="0" borderId="0" xfId="0" applyFont="1" applyAlignment="1">
      <alignment horizontal="right" vertical="center"/>
    </xf>
    <xf numFmtId="0" fontId="40" fillId="0" borderId="0" xfId="0" applyFont="1">
      <alignment vertical="center"/>
    </xf>
    <xf numFmtId="0" fontId="42" fillId="0" borderId="1" xfId="0" applyFont="1" applyBorder="1" applyAlignment="1">
      <alignment horizontal="right" vertical="center"/>
    </xf>
    <xf numFmtId="40" fontId="43" fillId="0" borderId="34" xfId="8" applyNumberFormat="1" applyFont="1" applyBorder="1">
      <alignment vertical="center"/>
    </xf>
    <xf numFmtId="38" fontId="43" fillId="0" borderId="34" xfId="0" applyNumberFormat="1" applyFont="1" applyBorder="1">
      <alignment vertical="center"/>
    </xf>
    <xf numFmtId="0" fontId="43" fillId="0" borderId="34" xfId="0" applyFont="1" applyBorder="1">
      <alignment vertical="center"/>
    </xf>
    <xf numFmtId="38" fontId="43" fillId="0" borderId="0" xfId="0" applyNumberFormat="1" applyFont="1" applyAlignment="1">
      <alignment horizontal="right" vertical="center"/>
    </xf>
    <xf numFmtId="0" fontId="43" fillId="0" borderId="0" xfId="0" applyFont="1" applyAlignment="1">
      <alignment horizontal="right" vertical="center"/>
    </xf>
    <xf numFmtId="38" fontId="43" fillId="0" borderId="0" xfId="0" applyNumberFormat="1" applyFont="1">
      <alignment vertical="center"/>
    </xf>
    <xf numFmtId="0" fontId="43" fillId="0" borderId="0" xfId="0" applyFont="1">
      <alignment vertical="center"/>
    </xf>
    <xf numFmtId="38" fontId="43" fillId="0" borderId="0" xfId="8" applyFont="1" applyBorder="1">
      <alignment vertical="center"/>
    </xf>
    <xf numFmtId="182" fontId="43" fillId="0" borderId="0" xfId="0" applyNumberFormat="1" applyFont="1">
      <alignment vertical="center"/>
    </xf>
    <xf numFmtId="0" fontId="43" fillId="0" borderId="1" xfId="0" applyFont="1" applyBorder="1" applyAlignment="1">
      <alignment horizontal="right" vertical="center"/>
    </xf>
    <xf numFmtId="182" fontId="43" fillId="0" borderId="1" xfId="0" applyNumberFormat="1" applyFont="1" applyBorder="1" applyAlignment="1">
      <alignment horizontal="right" vertical="center"/>
    </xf>
    <xf numFmtId="40" fontId="43" fillId="0" borderId="0" xfId="0" applyNumberFormat="1" applyFont="1">
      <alignment vertical="center"/>
    </xf>
    <xf numFmtId="38" fontId="44" fillId="0" borderId="0" xfId="0" applyNumberFormat="1" applyFont="1" applyAlignment="1">
      <alignment horizontal="center" vertical="center"/>
    </xf>
    <xf numFmtId="38" fontId="43" fillId="0" borderId="0" xfId="0" applyNumberFormat="1" applyFont="1" applyAlignment="1">
      <alignment horizontal="center" vertical="center"/>
    </xf>
    <xf numFmtId="0" fontId="15" fillId="3" borderId="0" xfId="0" applyFont="1" applyFill="1" applyAlignment="1">
      <alignment horizontal="right" vertical="center"/>
    </xf>
    <xf numFmtId="38" fontId="15" fillId="3" borderId="0" xfId="8" applyFont="1" applyFill="1" applyBorder="1" applyAlignment="1">
      <alignment horizontal="right" vertical="center"/>
    </xf>
    <xf numFmtId="0" fontId="19" fillId="0" borderId="0" xfId="0" applyFont="1">
      <alignment vertical="center"/>
    </xf>
    <xf numFmtId="0" fontId="19" fillId="0" borderId="7" xfId="0" applyFont="1" applyBorder="1" applyAlignment="1">
      <alignment horizontal="center" vertical="center"/>
    </xf>
    <xf numFmtId="0" fontId="0" fillId="0" borderId="34" xfId="0" applyBorder="1" applyAlignment="1">
      <alignment horizontal="center" vertical="center"/>
    </xf>
    <xf numFmtId="0" fontId="19" fillId="0" borderId="34" xfId="0" applyFont="1" applyBorder="1">
      <alignment vertical="center"/>
    </xf>
    <xf numFmtId="0" fontId="19" fillId="0" borderId="35" xfId="0" applyFont="1" applyBorder="1">
      <alignment vertical="center"/>
    </xf>
    <xf numFmtId="176" fontId="0" fillId="0" borderId="36" xfId="0" applyNumberFormat="1" applyBorder="1" applyAlignment="1">
      <alignment horizontal="center" vertical="center"/>
    </xf>
    <xf numFmtId="0" fontId="0" fillId="0" borderId="1" xfId="0" applyBorder="1" applyAlignment="1">
      <alignment horizontal="center" vertical="center"/>
    </xf>
    <xf numFmtId="176" fontId="0" fillId="0" borderId="1" xfId="0" applyNumberFormat="1" applyBorder="1">
      <alignment vertical="center"/>
    </xf>
    <xf numFmtId="0" fontId="0" fillId="0" borderId="37" xfId="0" applyBorder="1">
      <alignment vertical="center"/>
    </xf>
    <xf numFmtId="0" fontId="18" fillId="0" borderId="7" xfId="0" applyFont="1" applyBorder="1">
      <alignment vertical="center"/>
    </xf>
    <xf numFmtId="0" fontId="47" fillId="0" borderId="34" xfId="0" applyFont="1" applyBorder="1">
      <alignment vertical="center"/>
    </xf>
    <xf numFmtId="0" fontId="0" fillId="0" borderId="34" xfId="0" applyBorder="1">
      <alignment vertical="center"/>
    </xf>
    <xf numFmtId="0" fontId="0" fillId="0" borderId="36" xfId="0" applyBorder="1">
      <alignment vertical="center"/>
    </xf>
    <xf numFmtId="0" fontId="0" fillId="0" borderId="1" xfId="0" applyBorder="1">
      <alignment vertical="center"/>
    </xf>
    <xf numFmtId="181" fontId="0" fillId="0" borderId="1" xfId="0" applyNumberFormat="1" applyBorder="1">
      <alignment vertical="center"/>
    </xf>
    <xf numFmtId="0" fontId="0" fillId="0" borderId="37" xfId="0" applyBorder="1" applyAlignment="1">
      <alignment horizontal="left" vertical="center"/>
    </xf>
    <xf numFmtId="0" fontId="19" fillId="0" borderId="7" xfId="0" applyFont="1" applyBorder="1">
      <alignment vertical="center"/>
    </xf>
    <xf numFmtId="0" fontId="48" fillId="0" borderId="34" xfId="0" applyFont="1" applyBorder="1">
      <alignment vertical="center"/>
    </xf>
    <xf numFmtId="1" fontId="0" fillId="0" borderId="1" xfId="0" applyNumberFormat="1" applyBorder="1">
      <alignment vertical="center"/>
    </xf>
    <xf numFmtId="0" fontId="49" fillId="3" borderId="0" xfId="0" applyFont="1" applyFill="1">
      <alignment vertical="center"/>
    </xf>
    <xf numFmtId="0" fontId="0" fillId="0" borderId="35" xfId="0" applyBorder="1">
      <alignment vertical="center"/>
    </xf>
    <xf numFmtId="0" fontId="49" fillId="3" borderId="36" xfId="0" applyFont="1" applyFill="1" applyBorder="1">
      <alignment vertical="center"/>
    </xf>
    <xf numFmtId="0" fontId="49" fillId="3" borderId="37" xfId="0" applyFont="1" applyFill="1" applyBorder="1">
      <alignment vertical="center"/>
    </xf>
    <xf numFmtId="0" fontId="49" fillId="3" borderId="1" xfId="0" applyFont="1" applyFill="1" applyBorder="1">
      <alignment vertical="center"/>
    </xf>
    <xf numFmtId="0" fontId="50" fillId="3" borderId="0" xfId="0" applyFont="1" applyFill="1">
      <alignment vertical="center"/>
    </xf>
    <xf numFmtId="0" fontId="45" fillId="3" borderId="0" xfId="0" applyFont="1" applyFill="1">
      <alignment vertical="center"/>
    </xf>
    <xf numFmtId="0" fontId="51" fillId="3" borderId="0" xfId="0" applyFont="1" applyFill="1">
      <alignment vertical="center"/>
    </xf>
    <xf numFmtId="0" fontId="6" fillId="2" borderId="2" xfId="1" applyFont="1" applyFill="1" applyBorder="1" applyAlignment="1">
      <alignment horizontal="right" vertical="center" wrapText="1"/>
    </xf>
    <xf numFmtId="0" fontId="6" fillId="0" borderId="0" xfId="1" applyFont="1" applyAlignment="1">
      <alignment vertical="center"/>
    </xf>
    <xf numFmtId="49" fontId="7" fillId="0" borderId="4" xfId="1" applyNumberFormat="1" applyFont="1" applyBorder="1" applyAlignment="1">
      <alignment horizontal="center" vertical="center" wrapText="1"/>
    </xf>
    <xf numFmtId="177" fontId="7" fillId="0" borderId="3" xfId="1" applyNumberFormat="1" applyFont="1" applyBorder="1" applyAlignment="1">
      <alignment horizontal="right" vertical="center" wrapText="1"/>
    </xf>
    <xf numFmtId="178" fontId="7" fillId="0" borderId="3" xfId="1" applyNumberFormat="1" applyFont="1" applyBorder="1" applyAlignment="1">
      <alignment horizontal="right" vertical="center" wrapText="1"/>
    </xf>
    <xf numFmtId="49" fontId="7" fillId="0" borderId="5" xfId="1" applyNumberFormat="1" applyFont="1" applyBorder="1" applyAlignment="1">
      <alignment horizontal="center" vertical="center" wrapText="1"/>
    </xf>
    <xf numFmtId="177" fontId="7" fillId="0" borderId="5" xfId="1" applyNumberFormat="1" applyFont="1" applyBorder="1" applyAlignment="1">
      <alignment horizontal="right" vertical="center" wrapText="1"/>
    </xf>
    <xf numFmtId="3" fontId="2" fillId="0" borderId="2" xfId="1" applyNumberFormat="1" applyBorder="1" applyAlignment="1">
      <alignment wrapText="1"/>
    </xf>
    <xf numFmtId="0" fontId="2" fillId="0" borderId="0" xfId="3" applyAlignment="1">
      <alignment vertical="center"/>
    </xf>
    <xf numFmtId="0" fontId="0" fillId="0" borderId="0" xfId="1" applyFont="1" applyAlignment="1">
      <alignment vertical="center" wrapText="1"/>
    </xf>
    <xf numFmtId="0" fontId="2" fillId="2" borderId="0" xfId="1" applyFill="1" applyAlignment="1">
      <alignment vertical="center" wrapText="1"/>
    </xf>
    <xf numFmtId="49" fontId="6" fillId="0" borderId="3" xfId="3" applyNumberFormat="1" applyFont="1" applyBorder="1" applyAlignment="1">
      <alignment wrapText="1"/>
    </xf>
    <xf numFmtId="0" fontId="6" fillId="2" borderId="2" xfId="3" applyFont="1" applyFill="1" applyBorder="1" applyAlignment="1">
      <alignment horizontal="right" vertical="center" wrapText="1"/>
    </xf>
    <xf numFmtId="49" fontId="7" fillId="0" borderId="4" xfId="3" applyNumberFormat="1" applyFont="1" applyBorder="1" applyAlignment="1">
      <alignment horizontal="center" vertical="center" wrapText="1"/>
    </xf>
    <xf numFmtId="178" fontId="7" fillId="0" borderId="3" xfId="3" applyNumberFormat="1" applyFont="1" applyBorder="1" applyAlignment="1">
      <alignment horizontal="right" vertical="center" wrapText="1"/>
    </xf>
    <xf numFmtId="49" fontId="7" fillId="0" borderId="5" xfId="3" applyNumberFormat="1" applyFont="1" applyBorder="1" applyAlignment="1">
      <alignment horizontal="center" vertical="center" wrapText="1"/>
    </xf>
    <xf numFmtId="0" fontId="0" fillId="0" borderId="0" xfId="3" quotePrefix="1" applyFont="1" applyAlignment="1">
      <alignment horizontal="center" wrapText="1"/>
    </xf>
    <xf numFmtId="3" fontId="2" fillId="0" borderId="0" xfId="3" applyNumberFormat="1" applyAlignment="1">
      <alignment wrapText="1"/>
    </xf>
    <xf numFmtId="0" fontId="6" fillId="2" borderId="2" xfId="4" applyFont="1" applyFill="1" applyBorder="1" applyAlignment="1">
      <alignment horizontal="right" vertical="center" wrapText="1"/>
    </xf>
    <xf numFmtId="177" fontId="7" fillId="0" borderId="15" xfId="4" applyNumberFormat="1" applyFont="1" applyBorder="1" applyAlignment="1">
      <alignment horizontal="right" vertical="center" wrapText="1"/>
    </xf>
    <xf numFmtId="177" fontId="7" fillId="0" borderId="3" xfId="4" applyNumberFormat="1" applyFont="1" applyBorder="1" applyAlignment="1">
      <alignment horizontal="right" vertical="center" wrapText="1"/>
    </xf>
    <xf numFmtId="177" fontId="7" fillId="2" borderId="5" xfId="4" applyNumberFormat="1" applyFont="1" applyFill="1" applyBorder="1" applyAlignment="1">
      <alignment horizontal="right" vertical="center" wrapText="1"/>
    </xf>
    <xf numFmtId="177" fontId="7" fillId="2" borderId="15" xfId="4" applyNumberFormat="1" applyFont="1" applyFill="1" applyBorder="1" applyAlignment="1">
      <alignment horizontal="right" vertical="center" wrapText="1"/>
    </xf>
    <xf numFmtId="177" fontId="7" fillId="0" borderId="35" xfId="4" applyNumberFormat="1" applyFont="1" applyBorder="1" applyAlignment="1">
      <alignment horizontal="right" vertical="center" wrapText="1"/>
    </xf>
    <xf numFmtId="178" fontId="7" fillId="0" borderId="15" xfId="4" applyNumberFormat="1" applyFont="1" applyBorder="1" applyAlignment="1">
      <alignment horizontal="right" vertical="center" wrapText="1"/>
    </xf>
    <xf numFmtId="0" fontId="11" fillId="0" borderId="2" xfId="6" applyFont="1" applyBorder="1" applyAlignment="1">
      <alignment horizontal="center" vertical="center" wrapText="1"/>
    </xf>
    <xf numFmtId="0" fontId="6" fillId="2" borderId="2" xfId="7" applyFont="1" applyFill="1" applyBorder="1" applyAlignment="1">
      <alignment horizontal="right" vertical="center" wrapText="1"/>
    </xf>
    <xf numFmtId="49" fontId="7" fillId="0" borderId="4" xfId="7" applyNumberFormat="1" applyFont="1" applyBorder="1" applyAlignment="1">
      <alignment horizontal="center" vertical="center" wrapText="1"/>
    </xf>
    <xf numFmtId="38" fontId="2" fillId="0" borderId="4" xfId="2" applyFont="1" applyFill="1" applyBorder="1" applyAlignment="1">
      <alignment wrapText="1"/>
    </xf>
    <xf numFmtId="177" fontId="7" fillId="0" borderId="3" xfId="7" applyNumberFormat="1" applyFont="1" applyBorder="1" applyAlignment="1">
      <alignment horizontal="right" vertical="center" wrapText="1"/>
    </xf>
    <xf numFmtId="49" fontId="7" fillId="0" borderId="4" xfId="7" applyNumberFormat="1" applyFont="1" applyBorder="1" applyAlignment="1">
      <alignment horizontal="center" wrapText="1"/>
    </xf>
    <xf numFmtId="3" fontId="7" fillId="0" borderId="4" xfId="7" applyNumberFormat="1" applyFont="1" applyBorder="1" applyAlignment="1">
      <alignment horizontal="right" vertical="center" wrapText="1"/>
    </xf>
    <xf numFmtId="3" fontId="7" fillId="0" borderId="4" xfId="7" applyNumberFormat="1" applyFont="1" applyBorder="1" applyAlignment="1">
      <alignment vertical="center" wrapText="1"/>
    </xf>
    <xf numFmtId="49" fontId="7" fillId="0" borderId="14" xfId="7" applyNumberFormat="1" applyFont="1" applyBorder="1" applyAlignment="1">
      <alignment horizontal="center" vertical="center" wrapText="1"/>
    </xf>
    <xf numFmtId="178" fontId="7" fillId="0" borderId="5" xfId="7" applyNumberFormat="1" applyFont="1" applyBorder="1" applyAlignment="1">
      <alignment horizontal="right" vertical="center" wrapText="1"/>
    </xf>
    <xf numFmtId="0" fontId="7" fillId="0" borderId="37" xfId="5" applyBorder="1"/>
    <xf numFmtId="183" fontId="12" fillId="0" borderId="53" xfId="6" applyNumberFormat="1" applyFont="1" applyBorder="1" applyAlignment="1">
      <alignment horizontal="center" vertical="center"/>
    </xf>
    <xf numFmtId="183" fontId="12" fillId="0" borderId="54" xfId="6" applyNumberFormat="1" applyFont="1" applyBorder="1" applyAlignment="1">
      <alignment horizontal="center" vertical="center"/>
    </xf>
    <xf numFmtId="183" fontId="12" fillId="0" borderId="55" xfId="6" applyNumberFormat="1" applyFont="1" applyBorder="1" applyAlignment="1">
      <alignment horizontal="center" vertical="center"/>
    </xf>
    <xf numFmtId="38" fontId="2" fillId="0" borderId="1" xfId="2" applyFont="1" applyFill="1" applyBorder="1" applyAlignment="1">
      <alignment wrapText="1"/>
    </xf>
    <xf numFmtId="0" fontId="0" fillId="0" borderId="1" xfId="4" quotePrefix="1" applyFont="1" applyBorder="1" applyAlignment="1">
      <alignment horizontal="center" vertical="center" wrapText="1"/>
    </xf>
    <xf numFmtId="0" fontId="7" fillId="0" borderId="15" xfId="5" applyBorder="1"/>
    <xf numFmtId="0" fontId="26" fillId="3" borderId="0" xfId="0" applyFont="1" applyFill="1" applyAlignment="1">
      <alignment horizontal="left" vertical="top" wrapText="1"/>
    </xf>
    <xf numFmtId="0" fontId="20" fillId="3" borderId="0" xfId="0" applyFont="1" applyFill="1" applyAlignment="1">
      <alignment horizontal="center" vertical="center"/>
    </xf>
    <xf numFmtId="176" fontId="0" fillId="0" borderId="0" xfId="0" applyNumberFormat="1" applyAlignment="1" applyProtection="1">
      <alignment horizontal="center" vertical="center"/>
      <protection locked="0"/>
    </xf>
    <xf numFmtId="0" fontId="0" fillId="3" borderId="0" xfId="0" applyFill="1" applyAlignment="1">
      <alignment horizontal="center" vertical="center"/>
    </xf>
    <xf numFmtId="56" fontId="0" fillId="3" borderId="0" xfId="0" quotePrefix="1" applyNumberFormat="1" applyFill="1" applyAlignment="1">
      <alignment horizontal="center" vertical="center"/>
    </xf>
    <xf numFmtId="0" fontId="0" fillId="3" borderId="0" xfId="0" quotePrefix="1" applyFill="1" applyAlignment="1">
      <alignment horizontal="center" vertical="center"/>
    </xf>
    <xf numFmtId="2" fontId="0" fillId="3" borderId="0" xfId="0" applyNumberFormat="1" applyFill="1" applyAlignment="1">
      <alignment horizontal="center" vertical="center"/>
    </xf>
    <xf numFmtId="0" fontId="0" fillId="3" borderId="31" xfId="0" applyFill="1" applyBorder="1" applyAlignment="1">
      <alignment horizontal="center" vertical="center"/>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38" fontId="20" fillId="3" borderId="19" xfId="8" applyFont="1" applyFill="1" applyBorder="1" applyAlignment="1">
      <alignment horizontal="right" vertical="center"/>
    </xf>
    <xf numFmtId="38" fontId="20" fillId="3" borderId="20" xfId="8" applyFont="1" applyFill="1" applyBorder="1" applyAlignment="1">
      <alignment horizontal="right" vertical="center"/>
    </xf>
    <xf numFmtId="38" fontId="20" fillId="3" borderId="22" xfId="8" applyFont="1" applyFill="1" applyBorder="1" applyAlignment="1">
      <alignment horizontal="right" vertical="center"/>
    </xf>
    <xf numFmtId="38" fontId="20" fillId="3" borderId="23" xfId="8" applyFont="1" applyFill="1" applyBorder="1" applyAlignment="1">
      <alignment horizontal="right" vertical="center"/>
    </xf>
    <xf numFmtId="38" fontId="20" fillId="3" borderId="20" xfId="8" applyFont="1" applyFill="1" applyBorder="1" applyAlignment="1">
      <alignment horizontal="left" vertical="center"/>
    </xf>
    <xf numFmtId="38" fontId="20" fillId="3" borderId="21" xfId="8" applyFont="1" applyFill="1" applyBorder="1" applyAlignment="1">
      <alignment horizontal="left" vertical="center"/>
    </xf>
    <xf numFmtId="38" fontId="20" fillId="3" borderId="23" xfId="8" applyFont="1" applyFill="1" applyBorder="1" applyAlignment="1">
      <alignment horizontal="left" vertical="center"/>
    </xf>
    <xf numFmtId="38" fontId="20" fillId="3" borderId="24" xfId="8" applyFont="1" applyFill="1" applyBorder="1" applyAlignment="1">
      <alignment horizontal="left" vertical="center"/>
    </xf>
    <xf numFmtId="38" fontId="0" fillId="3" borderId="31" xfId="8" applyFont="1" applyFill="1" applyBorder="1" applyAlignment="1">
      <alignment horizontal="center" vertical="center"/>
    </xf>
    <xf numFmtId="38" fontId="0" fillId="3" borderId="0" xfId="8" applyFont="1" applyFill="1" applyBorder="1" applyAlignment="1">
      <alignment horizontal="center" vertical="center"/>
    </xf>
    <xf numFmtId="0" fontId="21" fillId="3" borderId="0" xfId="0" applyFont="1" applyFill="1">
      <alignment vertical="center"/>
    </xf>
    <xf numFmtId="0" fontId="0" fillId="3" borderId="23" xfId="0" applyFill="1" applyBorder="1" applyAlignment="1">
      <alignment horizontal="center" vertical="center"/>
    </xf>
    <xf numFmtId="2" fontId="0" fillId="3" borderId="19" xfId="0" applyNumberFormat="1" applyFill="1" applyBorder="1" applyAlignment="1">
      <alignment horizontal="center" vertical="center"/>
    </xf>
    <xf numFmtId="2" fontId="0" fillId="3" borderId="20" xfId="0" applyNumberFormat="1" applyFill="1" applyBorder="1" applyAlignment="1">
      <alignment horizontal="center" vertical="center"/>
    </xf>
    <xf numFmtId="2" fontId="0" fillId="3" borderId="22" xfId="0" applyNumberFormat="1" applyFill="1" applyBorder="1" applyAlignment="1">
      <alignment horizontal="center" vertical="center"/>
    </xf>
    <xf numFmtId="2" fontId="0" fillId="3" borderId="23" xfId="0" applyNumberFormat="1" applyFill="1" applyBorder="1" applyAlignment="1">
      <alignment horizontal="center" vertical="center"/>
    </xf>
    <xf numFmtId="0" fontId="0" fillId="3" borderId="20" xfId="0" applyFill="1" applyBorder="1" applyAlignment="1">
      <alignment horizontal="center" vertical="center"/>
    </xf>
    <xf numFmtId="0" fontId="0" fillId="3" borderId="21" xfId="0" applyFill="1" applyBorder="1" applyAlignment="1">
      <alignment horizontal="center" vertical="center"/>
    </xf>
    <xf numFmtId="0" fontId="0" fillId="3" borderId="24" xfId="0" applyFill="1" applyBorder="1" applyAlignment="1">
      <alignment horizontal="center" vertical="center"/>
    </xf>
    <xf numFmtId="0" fontId="0" fillId="0" borderId="0" xfId="0" applyAlignment="1">
      <alignment horizontal="center" vertical="center"/>
    </xf>
    <xf numFmtId="14" fontId="23" fillId="0" borderId="0" xfId="0" applyNumberFormat="1" applyFont="1" applyAlignment="1">
      <alignment horizontal="center" vertical="center"/>
    </xf>
    <xf numFmtId="0" fontId="24" fillId="0" borderId="0" xfId="0" applyFont="1" applyAlignment="1">
      <alignment horizontal="center" vertical="center"/>
    </xf>
    <xf numFmtId="0" fontId="28" fillId="3" borderId="0" xfId="0" applyFont="1" applyFill="1" applyAlignment="1">
      <alignment horizontal="center" vertical="center"/>
    </xf>
    <xf numFmtId="38" fontId="29" fillId="3" borderId="0" xfId="0" applyNumberFormat="1" applyFont="1" applyFill="1" applyAlignment="1">
      <alignment horizontal="center" vertical="top"/>
    </xf>
    <xf numFmtId="38" fontId="29" fillId="3" borderId="23" xfId="0" applyNumberFormat="1" applyFont="1" applyFill="1" applyBorder="1" applyAlignment="1">
      <alignment horizontal="center" vertical="top"/>
    </xf>
    <xf numFmtId="0" fontId="30" fillId="3" borderId="0" xfId="0" applyFont="1" applyFill="1" applyAlignment="1">
      <alignment horizontal="center" vertical="center"/>
    </xf>
    <xf numFmtId="0" fontId="30" fillId="3" borderId="23" xfId="0" applyFont="1" applyFill="1" applyBorder="1" applyAlignment="1">
      <alignment horizontal="center" vertical="center"/>
    </xf>
    <xf numFmtId="181" fontId="22" fillId="3" borderId="19" xfId="0" applyNumberFormat="1" applyFont="1" applyFill="1" applyBorder="1" applyAlignment="1">
      <alignment horizontal="right" vertical="center"/>
    </xf>
    <xf numFmtId="181" fontId="22" fillId="3" borderId="20" xfId="0" applyNumberFormat="1" applyFont="1" applyFill="1" applyBorder="1" applyAlignment="1">
      <alignment horizontal="right" vertical="center"/>
    </xf>
    <xf numFmtId="181" fontId="22" fillId="3" borderId="22" xfId="0" applyNumberFormat="1" applyFont="1" applyFill="1" applyBorder="1" applyAlignment="1">
      <alignment horizontal="right" vertical="center"/>
    </xf>
    <xf numFmtId="181" fontId="22" fillId="3" borderId="23" xfId="0" applyNumberFormat="1" applyFont="1" applyFill="1" applyBorder="1" applyAlignment="1">
      <alignment horizontal="right" vertical="center"/>
    </xf>
    <xf numFmtId="0" fontId="22" fillId="3" borderId="20" xfId="0" applyFont="1" applyFill="1" applyBorder="1" applyAlignment="1">
      <alignment horizontal="center" vertical="center"/>
    </xf>
    <xf numFmtId="0" fontId="22" fillId="3" borderId="23" xfId="0" applyFont="1" applyFill="1" applyBorder="1" applyAlignment="1">
      <alignment horizontal="center" vertical="center"/>
    </xf>
    <xf numFmtId="0" fontId="31" fillId="3" borderId="31" xfId="0" applyFont="1" applyFill="1" applyBorder="1" applyAlignment="1">
      <alignment horizontal="center" vertical="center"/>
    </xf>
    <xf numFmtId="0" fontId="31" fillId="3" borderId="0" xfId="0" applyFont="1" applyFill="1" applyAlignment="1">
      <alignment horizontal="center" vertical="center"/>
    </xf>
    <xf numFmtId="0" fontId="32" fillId="3" borderId="31" xfId="0" applyFont="1" applyFill="1" applyBorder="1" applyAlignment="1">
      <alignment horizontal="center" vertical="center"/>
    </xf>
    <xf numFmtId="0" fontId="32" fillId="3" borderId="0" xfId="0" applyFont="1" applyFill="1" applyAlignment="1">
      <alignment horizontal="center" vertical="center"/>
    </xf>
    <xf numFmtId="38" fontId="21" fillId="3" borderId="19" xfId="8" applyFont="1" applyFill="1" applyBorder="1" applyAlignment="1">
      <alignment vertical="center"/>
    </xf>
    <xf numFmtId="38" fontId="21" fillId="3" borderId="20" xfId="8" applyFont="1" applyFill="1" applyBorder="1" applyAlignment="1">
      <alignment vertical="center"/>
    </xf>
    <xf numFmtId="38" fontId="21" fillId="3" borderId="21" xfId="8" applyFont="1" applyFill="1" applyBorder="1" applyAlignment="1">
      <alignment vertical="center"/>
    </xf>
    <xf numFmtId="38" fontId="21" fillId="3" borderId="22" xfId="8" applyFont="1" applyFill="1" applyBorder="1" applyAlignment="1">
      <alignment vertical="center"/>
    </xf>
    <xf numFmtId="38" fontId="21" fillId="3" borderId="23" xfId="8" applyFont="1" applyFill="1" applyBorder="1" applyAlignment="1">
      <alignment vertical="center"/>
    </xf>
    <xf numFmtId="38" fontId="21" fillId="3" borderId="24" xfId="8" applyFont="1" applyFill="1" applyBorder="1" applyAlignment="1">
      <alignment vertical="center"/>
    </xf>
    <xf numFmtId="0" fontId="22" fillId="3" borderId="0" xfId="0" applyFont="1" applyFill="1" applyAlignment="1">
      <alignment horizontal="center" vertical="center"/>
    </xf>
    <xf numFmtId="0" fontId="0" fillId="3" borderId="6" xfId="0" applyFill="1" applyBorder="1" applyAlignment="1">
      <alignment horizontal="center" vertical="center"/>
    </xf>
    <xf numFmtId="0" fontId="0" fillId="3" borderId="33" xfId="0" applyFill="1" applyBorder="1" applyAlignment="1">
      <alignment horizontal="center" vertical="center"/>
    </xf>
    <xf numFmtId="0" fontId="0" fillId="3" borderId="13" xfId="0" applyFill="1" applyBorder="1" applyAlignment="1">
      <alignment horizontal="center" vertical="center"/>
    </xf>
    <xf numFmtId="0" fontId="0" fillId="3" borderId="7" xfId="0" applyFill="1" applyBorder="1" applyAlignment="1">
      <alignment horizontal="center" vertical="center"/>
    </xf>
    <xf numFmtId="0" fontId="0" fillId="3" borderId="34" xfId="0" applyFill="1" applyBorder="1" applyAlignment="1">
      <alignment horizontal="center" vertical="center"/>
    </xf>
    <xf numFmtId="0" fontId="0" fillId="3" borderId="35" xfId="0" applyFill="1" applyBorder="1" applyAlignment="1">
      <alignment horizontal="center" vertical="center"/>
    </xf>
    <xf numFmtId="176" fontId="25" fillId="3" borderId="0" xfId="0" applyNumberFormat="1" applyFont="1" applyFill="1" applyAlignment="1">
      <alignment horizontal="center" vertical="center"/>
    </xf>
    <xf numFmtId="57" fontId="0" fillId="0" borderId="16" xfId="0" applyNumberFormat="1"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18" xfId="0" applyBorder="1" applyAlignment="1" applyProtection="1">
      <alignment horizontal="center" vertical="center"/>
      <protection locked="0"/>
    </xf>
    <xf numFmtId="176" fontId="0" fillId="3" borderId="0" xfId="0" applyNumberFormat="1" applyFill="1" applyAlignment="1">
      <alignment horizontal="center" vertical="center"/>
    </xf>
    <xf numFmtId="0" fontId="0" fillId="0" borderId="0" xfId="0" applyAlignment="1" applyProtection="1">
      <alignment horizontal="center" vertical="center"/>
      <protection locked="0"/>
    </xf>
    <xf numFmtId="0" fontId="0" fillId="3" borderId="16" xfId="0" applyFill="1" applyBorder="1" applyAlignment="1">
      <alignment horizontal="center" vertical="center"/>
    </xf>
    <xf numFmtId="0" fontId="0" fillId="3" borderId="17" xfId="0" applyFill="1" applyBorder="1" applyAlignment="1">
      <alignment horizontal="center" vertical="center"/>
    </xf>
    <xf numFmtId="40" fontId="20" fillId="3" borderId="26" xfId="8" applyNumberFormat="1" applyFont="1" applyFill="1" applyBorder="1" applyAlignment="1">
      <alignment horizontal="center" vertical="center"/>
    </xf>
    <xf numFmtId="40" fontId="20" fillId="3" borderId="27" xfId="8" applyNumberFormat="1" applyFont="1" applyFill="1" applyBorder="1" applyAlignment="1">
      <alignment horizontal="center" vertical="center"/>
    </xf>
    <xf numFmtId="40" fontId="20" fillId="3" borderId="29" xfId="8" applyNumberFormat="1" applyFont="1" applyFill="1" applyBorder="1" applyAlignment="1">
      <alignment horizontal="center" vertical="center"/>
    </xf>
    <xf numFmtId="40" fontId="20" fillId="3" borderId="30" xfId="8" applyNumberFormat="1" applyFont="1" applyFill="1" applyBorder="1" applyAlignment="1">
      <alignment horizontal="center" vertical="center"/>
    </xf>
    <xf numFmtId="2" fontId="16" fillId="3" borderId="19" xfId="0" applyNumberFormat="1" applyFont="1" applyFill="1" applyBorder="1" applyAlignment="1">
      <alignment horizontal="center" vertical="center"/>
    </xf>
    <xf numFmtId="2" fontId="16" fillId="3" borderId="20" xfId="0" applyNumberFormat="1" applyFont="1" applyFill="1" applyBorder="1" applyAlignment="1">
      <alignment horizontal="center" vertical="center"/>
    </xf>
    <xf numFmtId="2" fontId="16" fillId="3" borderId="21" xfId="0" applyNumberFormat="1" applyFont="1" applyFill="1" applyBorder="1" applyAlignment="1">
      <alignment horizontal="center" vertical="center"/>
    </xf>
    <xf numFmtId="2" fontId="16" fillId="3" borderId="22" xfId="0" applyNumberFormat="1" applyFont="1" applyFill="1" applyBorder="1" applyAlignment="1">
      <alignment horizontal="center" vertical="center"/>
    </xf>
    <xf numFmtId="2" fontId="16" fillId="3" borderId="23" xfId="0" applyNumberFormat="1" applyFont="1" applyFill="1" applyBorder="1" applyAlignment="1">
      <alignment horizontal="center" vertical="center"/>
    </xf>
    <xf numFmtId="2" fontId="16" fillId="3" borderId="24" xfId="0" applyNumberFormat="1" applyFont="1" applyFill="1" applyBorder="1" applyAlignment="1">
      <alignment horizontal="center" vertical="center"/>
    </xf>
    <xf numFmtId="40" fontId="20" fillId="3" borderId="25" xfId="8" applyNumberFormat="1" applyFont="1" applyFill="1" applyBorder="1" applyAlignment="1">
      <alignment horizontal="center" vertical="center"/>
    </xf>
    <xf numFmtId="40" fontId="20" fillId="3" borderId="28" xfId="8" applyNumberFormat="1" applyFont="1" applyFill="1" applyBorder="1" applyAlignment="1">
      <alignment horizontal="center" vertical="center"/>
    </xf>
    <xf numFmtId="38" fontId="16" fillId="3" borderId="19" xfId="8" applyFont="1" applyFill="1" applyBorder="1" applyAlignment="1">
      <alignment horizontal="center" vertical="center"/>
    </xf>
    <xf numFmtId="38" fontId="16" fillId="3" borderId="20" xfId="8" applyFont="1" applyFill="1" applyBorder="1" applyAlignment="1">
      <alignment horizontal="center" vertical="center"/>
    </xf>
    <xf numFmtId="38" fontId="16" fillId="3" borderId="22" xfId="8" applyFont="1" applyFill="1" applyBorder="1" applyAlignment="1">
      <alignment horizontal="center" vertical="center"/>
    </xf>
    <xf numFmtId="38" fontId="16" fillId="3" borderId="23" xfId="8" applyFont="1" applyFill="1" applyBorder="1" applyAlignment="1">
      <alignment horizontal="center" vertical="center"/>
    </xf>
    <xf numFmtId="38" fontId="16" fillId="3" borderId="21" xfId="8" applyFont="1" applyFill="1" applyBorder="1" applyAlignment="1">
      <alignment horizontal="center" vertical="center"/>
    </xf>
    <xf numFmtId="38" fontId="16" fillId="3" borderId="24" xfId="8" applyFont="1" applyFill="1" applyBorder="1" applyAlignment="1">
      <alignment horizontal="center" vertical="center"/>
    </xf>
    <xf numFmtId="38" fontId="16" fillId="3" borderId="25" xfId="8" applyFont="1" applyFill="1" applyBorder="1" applyAlignment="1">
      <alignment horizontal="center" vertical="center"/>
    </xf>
    <xf numFmtId="38" fontId="16" fillId="3" borderId="26" xfId="8" applyFont="1" applyFill="1" applyBorder="1" applyAlignment="1">
      <alignment horizontal="center" vertical="center"/>
    </xf>
    <xf numFmtId="38" fontId="16" fillId="3" borderId="28" xfId="8" applyFont="1" applyFill="1" applyBorder="1" applyAlignment="1">
      <alignment horizontal="center" vertical="center"/>
    </xf>
    <xf numFmtId="38" fontId="16" fillId="3" borderId="29" xfId="8" applyFont="1" applyFill="1" applyBorder="1" applyAlignment="1">
      <alignment horizontal="center" vertical="center"/>
    </xf>
    <xf numFmtId="38" fontId="16" fillId="3" borderId="27" xfId="8" applyFont="1" applyFill="1" applyBorder="1" applyAlignment="1">
      <alignment horizontal="center" vertical="center"/>
    </xf>
    <xf numFmtId="38" fontId="16" fillId="3" borderId="30" xfId="8" applyFont="1" applyFill="1" applyBorder="1" applyAlignment="1">
      <alignment horizontal="center" vertical="center"/>
    </xf>
    <xf numFmtId="0" fontId="20" fillId="3" borderId="25" xfId="0" applyFont="1" applyFill="1" applyBorder="1" applyAlignment="1">
      <alignment horizontal="center" vertical="center"/>
    </xf>
    <xf numFmtId="0" fontId="20" fillId="3" borderId="26" xfId="0" applyFont="1" applyFill="1" applyBorder="1" applyAlignment="1">
      <alignment horizontal="center" vertical="center"/>
    </xf>
    <xf numFmtId="0" fontId="20" fillId="3" borderId="27" xfId="0" applyFont="1" applyFill="1" applyBorder="1" applyAlignment="1">
      <alignment horizontal="center" vertical="center"/>
    </xf>
    <xf numFmtId="0" fontId="20" fillId="3" borderId="28" xfId="0" applyFont="1" applyFill="1" applyBorder="1" applyAlignment="1">
      <alignment horizontal="center" vertical="center"/>
    </xf>
    <xf numFmtId="0" fontId="20" fillId="3" borderId="29" xfId="0" applyFont="1" applyFill="1" applyBorder="1" applyAlignment="1">
      <alignment horizontal="center" vertical="center"/>
    </xf>
    <xf numFmtId="0" fontId="20" fillId="3" borderId="30" xfId="0" applyFont="1" applyFill="1" applyBorder="1" applyAlignment="1">
      <alignment horizontal="center" vertical="center"/>
    </xf>
    <xf numFmtId="0" fontId="22" fillId="0" borderId="7" xfId="0" applyFont="1" applyBorder="1" applyAlignment="1" applyProtection="1">
      <alignment horizontal="center" vertical="center" shrinkToFit="1"/>
      <protection locked="0"/>
    </xf>
    <xf numFmtId="0" fontId="22" fillId="0" borderId="34" xfId="0" applyFont="1" applyBorder="1" applyAlignment="1" applyProtection="1">
      <alignment horizontal="center" vertical="center" shrinkToFit="1"/>
      <protection locked="0"/>
    </xf>
    <xf numFmtId="0" fontId="22" fillId="0" borderId="36" xfId="0" applyFont="1" applyBorder="1" applyAlignment="1" applyProtection="1">
      <alignment horizontal="center" vertical="center" shrinkToFit="1"/>
      <protection locked="0"/>
    </xf>
    <xf numFmtId="0" fontId="22" fillId="0" borderId="1" xfId="0" applyFont="1" applyBorder="1" applyAlignment="1" applyProtection="1">
      <alignment horizontal="center" vertical="center" shrinkToFit="1"/>
      <protection locked="0"/>
    </xf>
    <xf numFmtId="176" fontId="22" fillId="0" borderId="7" xfId="0" applyNumberFormat="1" applyFont="1" applyBorder="1" applyAlignment="1" applyProtection="1">
      <alignment horizontal="center" vertical="center"/>
      <protection locked="0"/>
    </xf>
    <xf numFmtId="176" fontId="22" fillId="0" borderId="34" xfId="0" applyNumberFormat="1" applyFont="1" applyBorder="1" applyAlignment="1" applyProtection="1">
      <alignment horizontal="center" vertical="center"/>
      <protection locked="0"/>
    </xf>
    <xf numFmtId="176" fontId="22" fillId="0" borderId="35" xfId="0" applyNumberFormat="1" applyFont="1" applyBorder="1" applyAlignment="1" applyProtection="1">
      <alignment horizontal="center" vertical="center"/>
      <protection locked="0"/>
    </xf>
    <xf numFmtId="176" fontId="22" fillId="0" borderId="36" xfId="0" applyNumberFormat="1" applyFont="1" applyBorder="1" applyAlignment="1" applyProtection="1">
      <alignment horizontal="center" vertical="center"/>
      <protection locked="0"/>
    </xf>
    <xf numFmtId="176" fontId="22" fillId="0" borderId="1" xfId="0" applyNumberFormat="1" applyFont="1" applyBorder="1" applyAlignment="1" applyProtection="1">
      <alignment horizontal="center" vertical="center"/>
      <protection locked="0"/>
    </xf>
    <xf numFmtId="176" fontId="22" fillId="0" borderId="37" xfId="0" applyNumberFormat="1" applyFont="1" applyBorder="1" applyAlignment="1" applyProtection="1">
      <alignment horizontal="center" vertical="center"/>
      <protection locked="0"/>
    </xf>
    <xf numFmtId="0" fontId="22" fillId="0" borderId="7" xfId="0" applyFont="1" applyBorder="1" applyAlignment="1" applyProtection="1">
      <alignment horizontal="center" vertical="center"/>
      <protection locked="0"/>
    </xf>
    <xf numFmtId="0" fontId="22" fillId="0" borderId="34" xfId="0" applyFont="1" applyBorder="1" applyAlignment="1" applyProtection="1">
      <alignment horizontal="center" vertical="center"/>
      <protection locked="0"/>
    </xf>
    <xf numFmtId="0" fontId="22" fillId="0" borderId="35" xfId="0" applyFont="1" applyBorder="1" applyAlignment="1" applyProtection="1">
      <alignment horizontal="center" vertical="center"/>
      <protection locked="0"/>
    </xf>
    <xf numFmtId="0" fontId="22" fillId="0" borderId="36" xfId="0" applyFont="1" applyBorder="1" applyAlignment="1" applyProtection="1">
      <alignment horizontal="center" vertical="center"/>
      <protection locked="0"/>
    </xf>
    <xf numFmtId="0" fontId="22" fillId="0" borderId="1" xfId="0" applyFont="1" applyBorder="1" applyAlignment="1" applyProtection="1">
      <alignment horizontal="center" vertical="center"/>
      <protection locked="0"/>
    </xf>
    <xf numFmtId="0" fontId="22" fillId="0" borderId="37" xfId="0" applyFont="1" applyBorder="1" applyAlignment="1" applyProtection="1">
      <alignment horizontal="center" vertical="center"/>
      <protection locked="0"/>
    </xf>
    <xf numFmtId="0" fontId="18" fillId="3" borderId="6" xfId="0" applyFont="1" applyFill="1" applyBorder="1" applyAlignment="1">
      <alignment horizontal="center" vertical="center"/>
    </xf>
    <xf numFmtId="0" fontId="19" fillId="3" borderId="33" xfId="0" applyFont="1" applyFill="1" applyBorder="1" applyAlignment="1">
      <alignment horizontal="center" vertical="center"/>
    </xf>
    <xf numFmtId="0" fontId="19" fillId="3" borderId="13" xfId="0" applyFont="1" applyFill="1" applyBorder="1" applyAlignment="1">
      <alignment horizontal="center" vertical="center"/>
    </xf>
    <xf numFmtId="0" fontId="22" fillId="3" borderId="21" xfId="0" applyFont="1" applyFill="1" applyBorder="1" applyAlignment="1">
      <alignment horizontal="center" vertical="center"/>
    </xf>
    <xf numFmtId="0" fontId="22" fillId="3" borderId="24" xfId="0" applyFont="1" applyFill="1" applyBorder="1" applyAlignment="1">
      <alignment horizontal="center" vertical="center"/>
    </xf>
    <xf numFmtId="0" fontId="22" fillId="3" borderId="19" xfId="0" applyFont="1" applyFill="1" applyBorder="1" applyAlignment="1">
      <alignment horizontal="center" vertical="center"/>
    </xf>
    <xf numFmtId="0" fontId="22" fillId="3" borderId="22" xfId="0" applyFont="1" applyFill="1" applyBorder="1" applyAlignment="1">
      <alignment horizontal="center" vertical="center"/>
    </xf>
    <xf numFmtId="0" fontId="22" fillId="3" borderId="7" xfId="0" applyFont="1" applyFill="1" applyBorder="1" applyAlignment="1">
      <alignment horizontal="center" vertical="center"/>
    </xf>
    <xf numFmtId="0" fontId="22" fillId="3" borderId="35" xfId="0" applyFont="1" applyFill="1" applyBorder="1" applyAlignment="1">
      <alignment horizontal="center" vertical="center"/>
    </xf>
    <xf numFmtId="0" fontId="22" fillId="3" borderId="36" xfId="0" applyFont="1" applyFill="1" applyBorder="1" applyAlignment="1">
      <alignment horizontal="center" vertical="center"/>
    </xf>
    <xf numFmtId="0" fontId="22" fillId="3" borderId="37" xfId="0" applyFont="1" applyFill="1" applyBorder="1" applyAlignment="1">
      <alignment horizontal="center" vertical="center"/>
    </xf>
    <xf numFmtId="0" fontId="23" fillId="0" borderId="0" xfId="0" applyFont="1" applyAlignment="1">
      <alignment horizontal="center" vertical="center"/>
    </xf>
    <xf numFmtId="0" fontId="22" fillId="3" borderId="26" xfId="0" applyFont="1" applyFill="1" applyBorder="1" applyAlignment="1">
      <alignment horizontal="center" vertical="center"/>
    </xf>
    <xf numFmtId="0" fontId="22" fillId="3" borderId="27" xfId="0" applyFont="1" applyFill="1" applyBorder="1" applyAlignment="1">
      <alignment horizontal="center" vertical="center"/>
    </xf>
    <xf numFmtId="0" fontId="22" fillId="3" borderId="29" xfId="0" applyFont="1" applyFill="1" applyBorder="1" applyAlignment="1">
      <alignment horizontal="center" vertical="center"/>
    </xf>
    <xf numFmtId="0" fontId="22" fillId="3" borderId="30" xfId="0" applyFont="1" applyFill="1" applyBorder="1" applyAlignment="1">
      <alignment horizontal="center" vertical="center"/>
    </xf>
    <xf numFmtId="0" fontId="22" fillId="0" borderId="35" xfId="0" applyFont="1" applyBorder="1" applyAlignment="1" applyProtection="1">
      <alignment horizontal="center" vertical="center" shrinkToFit="1"/>
      <protection locked="0"/>
    </xf>
    <xf numFmtId="0" fontId="22" fillId="0" borderId="37" xfId="0" applyFont="1" applyBorder="1" applyAlignment="1" applyProtection="1">
      <alignment horizontal="center" vertical="center" shrinkToFit="1"/>
      <protection locked="0"/>
    </xf>
    <xf numFmtId="2" fontId="20" fillId="3" borderId="25" xfId="0" applyNumberFormat="1" applyFont="1" applyFill="1" applyBorder="1" applyAlignment="1">
      <alignment horizontal="center" vertical="center"/>
    </xf>
    <xf numFmtId="2" fontId="20" fillId="3" borderId="26" xfId="0" applyNumberFormat="1" applyFont="1" applyFill="1" applyBorder="1" applyAlignment="1">
      <alignment horizontal="center" vertical="center"/>
    </xf>
    <xf numFmtId="2" fontId="20" fillId="3" borderId="28" xfId="0" applyNumberFormat="1" applyFont="1" applyFill="1" applyBorder="1" applyAlignment="1">
      <alignment horizontal="center" vertical="center"/>
    </xf>
    <xf numFmtId="2" fontId="20" fillId="3" borderId="29" xfId="0" applyNumberFormat="1" applyFont="1" applyFill="1" applyBorder="1" applyAlignment="1">
      <alignment horizontal="center" vertical="center"/>
    </xf>
    <xf numFmtId="0" fontId="0" fillId="3" borderId="0" xfId="0" applyFill="1" applyAlignment="1" applyProtection="1">
      <alignment horizontal="center" vertical="center"/>
      <protection locked="0"/>
    </xf>
    <xf numFmtId="2" fontId="0" fillId="0" borderId="19" xfId="0" applyNumberFormat="1" applyBorder="1" applyAlignment="1" applyProtection="1">
      <alignment horizontal="center" vertical="center"/>
      <protection locked="0"/>
    </xf>
    <xf numFmtId="2" fontId="0" fillId="0" borderId="20" xfId="0" applyNumberFormat="1" applyBorder="1" applyAlignment="1" applyProtection="1">
      <alignment horizontal="center" vertical="center"/>
      <protection locked="0"/>
    </xf>
    <xf numFmtId="2" fontId="0" fillId="0" borderId="22" xfId="0" applyNumberFormat="1" applyBorder="1" applyAlignment="1" applyProtection="1">
      <alignment horizontal="center" vertical="center"/>
      <protection locked="0"/>
    </xf>
    <xf numFmtId="2" fontId="0" fillId="0" borderId="23" xfId="0" applyNumberFormat="1" applyBorder="1" applyAlignment="1" applyProtection="1">
      <alignment horizontal="center" vertical="center"/>
      <protection locked="0"/>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38" fontId="43" fillId="0" borderId="34" xfId="0" applyNumberFormat="1" applyFont="1" applyBorder="1" applyAlignment="1">
      <alignment horizontal="center" vertical="center"/>
    </xf>
    <xf numFmtId="176" fontId="16" fillId="2" borderId="19" xfId="8" applyNumberFormat="1" applyFont="1" applyFill="1" applyBorder="1" applyAlignment="1" applyProtection="1">
      <alignment horizontal="center" vertical="center"/>
      <protection locked="0"/>
    </xf>
    <xf numFmtId="176" fontId="16" fillId="2" borderId="20" xfId="8" applyNumberFormat="1" applyFont="1" applyFill="1" applyBorder="1" applyAlignment="1" applyProtection="1">
      <alignment horizontal="center" vertical="center"/>
      <protection locked="0"/>
    </xf>
    <xf numFmtId="176" fontId="16" fillId="2" borderId="21" xfId="8" applyNumberFormat="1" applyFont="1" applyFill="1" applyBorder="1" applyAlignment="1" applyProtection="1">
      <alignment horizontal="center" vertical="center"/>
      <protection locked="0"/>
    </xf>
    <xf numFmtId="176" fontId="16" fillId="2" borderId="22" xfId="8" applyNumberFormat="1" applyFont="1" applyFill="1" applyBorder="1" applyAlignment="1" applyProtection="1">
      <alignment horizontal="center" vertical="center"/>
      <protection locked="0"/>
    </xf>
    <xf numFmtId="176" fontId="16" fillId="2" borderId="23" xfId="8" applyNumberFormat="1" applyFont="1" applyFill="1" applyBorder="1" applyAlignment="1" applyProtection="1">
      <alignment horizontal="center" vertical="center"/>
      <protection locked="0"/>
    </xf>
    <xf numFmtId="176" fontId="16" fillId="2" borderId="24" xfId="8" applyNumberFormat="1" applyFont="1" applyFill="1" applyBorder="1" applyAlignment="1" applyProtection="1">
      <alignment horizontal="center" vertical="center"/>
      <protection locked="0"/>
    </xf>
    <xf numFmtId="1" fontId="0" fillId="0" borderId="19" xfId="0" applyNumberFormat="1" applyBorder="1" applyAlignment="1" applyProtection="1">
      <alignment horizontal="center" vertical="center"/>
      <protection locked="0"/>
    </xf>
    <xf numFmtId="1" fontId="0" fillId="0" borderId="20" xfId="0" applyNumberFormat="1" applyBorder="1" applyAlignment="1" applyProtection="1">
      <alignment horizontal="center" vertical="center"/>
      <protection locked="0"/>
    </xf>
    <xf numFmtId="1" fontId="0" fillId="0" borderId="22" xfId="0" applyNumberFormat="1" applyBorder="1" applyAlignment="1" applyProtection="1">
      <alignment horizontal="center" vertical="center"/>
      <protection locked="0"/>
    </xf>
    <xf numFmtId="1" fontId="0" fillId="0" borderId="23" xfId="0" applyNumberFormat="1" applyBorder="1" applyAlignment="1" applyProtection="1">
      <alignment horizontal="center" vertical="center"/>
      <protection locked="0"/>
    </xf>
    <xf numFmtId="38" fontId="16" fillId="2" borderId="19" xfId="8" applyFont="1" applyFill="1" applyBorder="1" applyAlignment="1" applyProtection="1">
      <alignment horizontal="center" vertical="center"/>
      <protection locked="0"/>
    </xf>
    <xf numFmtId="38" fontId="16" fillId="2" borderId="20" xfId="8" applyFont="1" applyFill="1" applyBorder="1" applyAlignment="1" applyProtection="1">
      <alignment horizontal="center" vertical="center"/>
      <protection locked="0"/>
    </xf>
    <xf numFmtId="38" fontId="16" fillId="2" borderId="22" xfId="8" applyFont="1" applyFill="1" applyBorder="1" applyAlignment="1" applyProtection="1">
      <alignment horizontal="center" vertical="center"/>
      <protection locked="0"/>
    </xf>
    <xf numFmtId="38" fontId="16" fillId="2" borderId="23" xfId="8" applyFont="1" applyFill="1" applyBorder="1" applyAlignment="1" applyProtection="1">
      <alignment horizontal="center" vertical="center"/>
      <protection locked="0"/>
    </xf>
    <xf numFmtId="38" fontId="16" fillId="2" borderId="20" xfId="8" applyFont="1" applyFill="1" applyBorder="1" applyAlignment="1">
      <alignment horizontal="center" vertical="center"/>
    </xf>
    <xf numFmtId="38" fontId="16" fillId="2" borderId="21" xfId="8" applyFont="1" applyFill="1" applyBorder="1" applyAlignment="1">
      <alignment horizontal="center" vertical="center"/>
    </xf>
    <xf numFmtId="38" fontId="16" fillId="2" borderId="23" xfId="8" applyFont="1" applyFill="1" applyBorder="1" applyAlignment="1">
      <alignment horizontal="center" vertical="center"/>
    </xf>
    <xf numFmtId="38" fontId="16" fillId="2" borderId="24" xfId="8" applyFont="1" applyFill="1" applyBorder="1" applyAlignment="1">
      <alignment horizontal="center" vertical="center"/>
    </xf>
    <xf numFmtId="38" fontId="16" fillId="3" borderId="25" xfId="8" applyFont="1" applyFill="1" applyBorder="1" applyAlignment="1" applyProtection="1">
      <alignment horizontal="center" vertical="center"/>
    </xf>
    <xf numFmtId="38" fontId="16" fillId="3" borderId="26" xfId="8" applyFont="1" applyFill="1" applyBorder="1" applyAlignment="1" applyProtection="1">
      <alignment horizontal="center" vertical="center"/>
    </xf>
    <xf numFmtId="38" fontId="16" fillId="3" borderId="28" xfId="8" applyFont="1" applyFill="1" applyBorder="1" applyAlignment="1" applyProtection="1">
      <alignment horizontal="center" vertical="center"/>
    </xf>
    <xf numFmtId="38" fontId="16" fillId="3" borderId="29" xfId="8" applyFont="1" applyFill="1" applyBorder="1" applyAlignment="1" applyProtection="1">
      <alignment horizontal="center" vertical="center"/>
    </xf>
    <xf numFmtId="38" fontId="16" fillId="3" borderId="19" xfId="8" applyFont="1" applyFill="1" applyBorder="1" applyAlignment="1" applyProtection="1">
      <alignment horizontal="center" vertical="center"/>
      <protection locked="0"/>
    </xf>
    <xf numFmtId="38" fontId="16" fillId="3" borderId="20" xfId="8" applyFont="1" applyFill="1" applyBorder="1" applyAlignment="1" applyProtection="1">
      <alignment horizontal="center" vertical="center"/>
      <protection locked="0"/>
    </xf>
    <xf numFmtId="38" fontId="16" fillId="3" borderId="22" xfId="8" applyFont="1" applyFill="1" applyBorder="1" applyAlignment="1" applyProtection="1">
      <alignment horizontal="center" vertical="center"/>
      <protection locked="0"/>
    </xf>
    <xf numFmtId="38" fontId="16" fillId="3" borderId="23" xfId="8" applyFont="1" applyFill="1" applyBorder="1" applyAlignment="1" applyProtection="1">
      <alignment horizontal="center" vertical="center"/>
      <protection locked="0"/>
    </xf>
    <xf numFmtId="0" fontId="0" fillId="2" borderId="0" xfId="1" applyFont="1" applyFill="1" applyAlignment="1">
      <alignment horizontal="left" vertical="center" wrapText="1"/>
    </xf>
    <xf numFmtId="0" fontId="2" fillId="2" borderId="0" xfId="1" applyFill="1" applyAlignment="1">
      <alignment horizontal="left" vertical="center" wrapText="1"/>
    </xf>
    <xf numFmtId="0" fontId="2" fillId="2" borderId="0" xfId="1" applyFill="1" applyAlignment="1">
      <alignment vertical="center"/>
    </xf>
    <xf numFmtId="38" fontId="8" fillId="0" borderId="0" xfId="2" applyFont="1" applyFill="1" applyBorder="1" applyAlignment="1">
      <alignment vertical="top" wrapText="1"/>
    </xf>
    <xf numFmtId="38" fontId="12" fillId="0" borderId="0" xfId="2" applyFont="1" applyFill="1" applyBorder="1" applyAlignment="1">
      <alignment horizontal="left" vertical="top" wrapText="1"/>
    </xf>
    <xf numFmtId="0" fontId="13" fillId="0" borderId="0" xfId="7" applyFont="1" applyAlignment="1">
      <alignment vertical="center"/>
    </xf>
    <xf numFmtId="0" fontId="0" fillId="2" borderId="0" xfId="1" applyFont="1" applyFill="1" applyAlignment="1">
      <alignment horizontal="center" vertical="center" wrapText="1"/>
    </xf>
    <xf numFmtId="0" fontId="2" fillId="2" borderId="0" xfId="1" applyFill="1" applyAlignment="1">
      <alignment horizontal="center" vertical="center" wrapText="1"/>
    </xf>
    <xf numFmtId="0" fontId="33" fillId="0" borderId="41" xfId="0" applyFont="1" applyBorder="1" applyAlignment="1">
      <alignment horizontal="center" vertical="center"/>
    </xf>
    <xf numFmtId="0" fontId="33" fillId="0" borderId="40" xfId="0" applyFont="1" applyBorder="1" applyAlignment="1">
      <alignment horizontal="center" vertical="center"/>
    </xf>
    <xf numFmtId="0" fontId="33" fillId="0" borderId="50" xfId="0" applyFont="1" applyBorder="1" applyAlignment="1">
      <alignment vertical="top" wrapText="1"/>
    </xf>
    <xf numFmtId="0" fontId="33" fillId="0" borderId="51" xfId="0" applyFont="1" applyBorder="1" applyAlignment="1">
      <alignment vertical="top"/>
    </xf>
    <xf numFmtId="0" fontId="35" fillId="0" borderId="0" xfId="0" applyFont="1" applyAlignment="1">
      <alignment vertical="center" wrapText="1"/>
    </xf>
    <xf numFmtId="0" fontId="35" fillId="0" borderId="0" xfId="0" applyFont="1">
      <alignment vertical="center"/>
    </xf>
    <xf numFmtId="0" fontId="33" fillId="0" borderId="52" xfId="0" applyFont="1" applyBorder="1" applyAlignment="1">
      <alignment horizontal="center" vertical="center" wrapText="1"/>
    </xf>
    <xf numFmtId="0" fontId="33" fillId="0" borderId="48" xfId="0" applyFont="1" applyBorder="1" applyAlignment="1">
      <alignment horizontal="center" vertical="center"/>
    </xf>
    <xf numFmtId="0" fontId="33" fillId="0" borderId="39" xfId="0" applyFont="1" applyBorder="1" applyAlignment="1">
      <alignment horizontal="center" vertical="center"/>
    </xf>
    <xf numFmtId="0" fontId="33" fillId="0" borderId="42" xfId="0" applyFont="1" applyBorder="1" applyAlignment="1">
      <alignment horizontal="center" vertical="center"/>
    </xf>
    <xf numFmtId="0" fontId="33" fillId="0" borderId="52" xfId="0" applyFont="1" applyBorder="1" applyAlignment="1">
      <alignment horizontal="center" vertical="center"/>
    </xf>
    <xf numFmtId="0" fontId="33" fillId="0" borderId="35" xfId="0" applyFont="1" applyBorder="1" applyAlignment="1">
      <alignment horizontal="center" vertical="center"/>
    </xf>
    <xf numFmtId="0" fontId="33" fillId="0" borderId="43" xfId="0" applyFont="1" applyBorder="1" applyAlignment="1">
      <alignment horizontal="center" vertical="center"/>
    </xf>
  </cellXfs>
  <cellStyles count="10">
    <cellStyle name="桁区切り" xfId="8" builtinId="6"/>
    <cellStyle name="桁区切り 4" xfId="2" xr:uid="{00000000-0005-0000-0000-000001000000}"/>
    <cellStyle name="標準" xfId="0" builtinId="0"/>
    <cellStyle name="標準 2" xfId="5" xr:uid="{00000000-0005-0000-0000-000003000000}"/>
    <cellStyle name="標準 3" xfId="9" xr:uid="{00000000-0005-0000-0000-000004000000}"/>
    <cellStyle name="標準_医療職（二）" xfId="3" xr:uid="{00000000-0005-0000-0000-000005000000}"/>
    <cellStyle name="標準_教育職（一）" xfId="4" xr:uid="{00000000-0005-0000-0000-000006000000}"/>
    <cellStyle name="標準_行政職" xfId="1" xr:uid="{00000000-0005-0000-0000-000007000000}"/>
    <cellStyle name="標準_小中" xfId="7" xr:uid="{00000000-0005-0000-0000-000008000000}"/>
    <cellStyle name="標準_平成１８年４月制度改正俸給表"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20</xdr:col>
      <xdr:colOff>173935</xdr:colOff>
      <xdr:row>8</xdr:row>
      <xdr:rowOff>16565</xdr:rowOff>
    </xdr:from>
    <xdr:to>
      <xdr:col>21</xdr:col>
      <xdr:colOff>107674</xdr:colOff>
      <xdr:row>15</xdr:row>
      <xdr:rowOff>150862</xdr:rowOff>
    </xdr:to>
    <xdr:sp macro="" textlink="">
      <xdr:nvSpPr>
        <xdr:cNvPr id="2" name="右中かっこ 1">
          <a:extLst>
            <a:ext uri="{FF2B5EF4-FFF2-40B4-BE49-F238E27FC236}">
              <a16:creationId xmlns:a16="http://schemas.microsoft.com/office/drawing/2014/main" id="{00000000-0008-0000-0000-000002000000}"/>
            </a:ext>
          </a:extLst>
        </xdr:cNvPr>
        <xdr:cNvSpPr/>
      </xdr:nvSpPr>
      <xdr:spPr>
        <a:xfrm>
          <a:off x="3818283" y="1929848"/>
          <a:ext cx="115956" cy="1351840"/>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102703</xdr:colOff>
      <xdr:row>15</xdr:row>
      <xdr:rowOff>171450</xdr:rowOff>
    </xdr:from>
    <xdr:to>
      <xdr:col>24</xdr:col>
      <xdr:colOff>38099</xdr:colOff>
      <xdr:row>24</xdr:row>
      <xdr:rowOff>107792</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4265128" y="2819400"/>
          <a:ext cx="116371" cy="1555592"/>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50</xdr:col>
      <xdr:colOff>66673</xdr:colOff>
      <xdr:row>0</xdr:row>
      <xdr:rowOff>0</xdr:rowOff>
    </xdr:from>
    <xdr:to>
      <xdr:col>78</xdr:col>
      <xdr:colOff>114300</xdr:colOff>
      <xdr:row>10</xdr:row>
      <xdr:rowOff>104775</xdr:rowOff>
    </xdr:to>
    <xdr:sp macro="" textlink="">
      <xdr:nvSpPr>
        <xdr:cNvPr id="4" name="額縁 3">
          <a:extLst>
            <a:ext uri="{FF2B5EF4-FFF2-40B4-BE49-F238E27FC236}">
              <a16:creationId xmlns:a16="http://schemas.microsoft.com/office/drawing/2014/main" id="{00000000-0008-0000-0000-000004000000}"/>
            </a:ext>
          </a:extLst>
        </xdr:cNvPr>
        <xdr:cNvSpPr/>
      </xdr:nvSpPr>
      <xdr:spPr>
        <a:xfrm>
          <a:off x="6943723" y="0"/>
          <a:ext cx="5114927" cy="1924050"/>
        </a:xfrm>
        <a:prstGeom prst="bevel">
          <a:avLst>
            <a:gd name="adj" fmla="val 455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ea typeface="ＤＦ平成ゴシック体W5" panose="02010609000101010101" pitchFamily="1" charset="-128"/>
            </a:rPr>
            <a:t>☜　退職時の給料に関する情報を入力します。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給料表・給料の調整額はプルダウンから選択します。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級・</a:t>
          </a:r>
          <a:r>
            <a:rPr kumimoji="1" lang="ja-JP" altLang="ja-JP" sz="1100">
              <a:solidFill>
                <a:schemeClr val="lt1"/>
              </a:solidFill>
              <a:effectLst/>
              <a:latin typeface="+mn-lt"/>
              <a:ea typeface="ＤＦ平成ゴシック体W5" panose="02010609000101010101" pitchFamily="1" charset="-128"/>
              <a:cs typeface="+mn-cs"/>
            </a:rPr>
            <a:t>号給</a:t>
          </a:r>
          <a:r>
            <a:rPr kumimoji="1" lang="ja-JP" altLang="en-US" sz="1100">
              <a:ea typeface="ＤＦ平成ゴシック体W5" panose="02010609000101010101" pitchFamily="1" charset="-128"/>
            </a:rPr>
            <a:t>は数字又は特２を入力します。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採用年月日・退職年月日は西暦又は和暦で入力します。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r>
            <a:rPr kumimoji="1" lang="en-US" altLang="ja-JP" sz="1100">
              <a:ea typeface="ＤＦ平成ゴシック体W5" panose="02010609000101010101" pitchFamily="1" charset="-128"/>
            </a:rPr>
            <a:t>Ex.2021/4/1</a:t>
          </a:r>
          <a:r>
            <a:rPr kumimoji="1" lang="ja-JP" altLang="en-US" sz="1100">
              <a:ea typeface="ＤＦ平成ゴシック体W5" panose="02010609000101010101" pitchFamily="1" charset="-128"/>
            </a:rPr>
            <a:t>又は</a:t>
          </a:r>
          <a:r>
            <a:rPr kumimoji="1" lang="en-US" altLang="ja-JP" sz="1100">
              <a:ea typeface="ＤＦ平成ゴシック体W5" panose="02010609000101010101" pitchFamily="1" charset="-128"/>
            </a:rPr>
            <a:t>R4/3/31</a:t>
          </a:r>
          <a:r>
            <a:rPr kumimoji="1" lang="ja-JP" altLang="en-US" sz="1100">
              <a:ea typeface="ＤＦ平成ゴシック体W5" panose="02010609000101010101" pitchFamily="1" charset="-128"/>
            </a:rPr>
            <a:t>など）</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退職事由をプルダウンから選択します。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（定年退職を待たずして</a:t>
          </a:r>
          <a:r>
            <a:rPr kumimoji="1" lang="en-US" altLang="ja-JP" sz="1100">
              <a:ea typeface="ＤＦ平成ゴシック体W5" panose="02010609000101010101" pitchFamily="1" charset="-128"/>
            </a:rPr>
            <a:t>60</a:t>
          </a:r>
          <a:r>
            <a:rPr kumimoji="1" lang="ja-JP" altLang="en-US" sz="1100">
              <a:ea typeface="ＤＦ平成ゴシック体W5" panose="02010609000101010101" pitchFamily="1" charset="-128"/>
            </a:rPr>
            <a:t>歳に達した日以降に自己都合退職する者は、</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r>
            <a:rPr kumimoji="1" lang="en-US" altLang="ja-JP" sz="1100">
              <a:ea typeface="ＤＦ平成ゴシック体W5" panose="02010609000101010101" pitchFamily="1" charset="-128"/>
            </a:rPr>
            <a:t>60</a:t>
          </a:r>
          <a:r>
            <a:rPr kumimoji="1" lang="ja-JP" altLang="en-US" sz="1100">
              <a:ea typeface="ＤＦ平成ゴシック体W5" panose="02010609000101010101" pitchFamily="1" charset="-128"/>
            </a:rPr>
            <a:t>歳到達日以降非違よらず」を選択）</a:t>
          </a:r>
          <a:endParaRPr kumimoji="1" lang="en-US" altLang="ja-JP" sz="1100">
            <a:ea typeface="ＤＦ平成ゴシック体W5" panose="02010609000101010101" pitchFamily="1" charset="-128"/>
          </a:endParaRPr>
        </a:p>
      </xdr:txBody>
    </xdr:sp>
    <xdr:clientData/>
  </xdr:twoCellAnchor>
  <xdr:twoCellAnchor>
    <xdr:from>
      <xdr:col>50</xdr:col>
      <xdr:colOff>64993</xdr:colOff>
      <xdr:row>11</xdr:row>
      <xdr:rowOff>47623</xdr:rowOff>
    </xdr:from>
    <xdr:to>
      <xdr:col>73</xdr:col>
      <xdr:colOff>122143</xdr:colOff>
      <xdr:row>22</xdr:row>
      <xdr:rowOff>171450</xdr:rowOff>
    </xdr:to>
    <xdr:sp macro="" textlink="">
      <xdr:nvSpPr>
        <xdr:cNvPr id="6" name="額縁 5">
          <a:extLst>
            <a:ext uri="{FF2B5EF4-FFF2-40B4-BE49-F238E27FC236}">
              <a16:creationId xmlns:a16="http://schemas.microsoft.com/office/drawing/2014/main" id="{00000000-0008-0000-0000-000006000000}"/>
            </a:ext>
          </a:extLst>
        </xdr:cNvPr>
        <xdr:cNvSpPr/>
      </xdr:nvSpPr>
      <xdr:spPr>
        <a:xfrm>
          <a:off x="6942043" y="2057398"/>
          <a:ext cx="4219575" cy="2076452"/>
        </a:xfrm>
        <a:prstGeom prst="bevel">
          <a:avLst>
            <a:gd name="adj" fmla="val 414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ea typeface="ＤＦ平成ゴシック体W5" panose="02010609000101010101" pitchFamily="1" charset="-128"/>
            </a:rPr>
            <a:t>☜　休職や育休がある場合は入力します。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休職年月日・休職復帰日には発令日を入力します。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専従も同様です。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育休年月日は、子の誕生日を入力すると表示されます。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育休復帰日は発令日を入力します。</a:t>
          </a:r>
          <a:endParaRPr kumimoji="1" lang="en-US" altLang="ja-JP" sz="1100">
            <a:ea typeface="ＤＦ平成ゴシック体W5" panose="02010609000101010101" pitchFamily="1"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a typeface="ＤＦ平成ゴシック体W5" panose="02010609000101010101" pitchFamily="1" charset="-128"/>
            </a:rPr>
            <a:t>　</a:t>
          </a:r>
          <a:r>
            <a:rPr kumimoji="1" lang="ja-JP" altLang="ja-JP" sz="1100">
              <a:solidFill>
                <a:schemeClr val="lt1"/>
              </a:solidFill>
              <a:effectLst/>
              <a:latin typeface="+mn-lt"/>
              <a:ea typeface="+mn-ea"/>
              <a:cs typeface="+mn-cs"/>
            </a:rPr>
            <a:t>　</a:t>
          </a:r>
          <a:r>
            <a:rPr kumimoji="1" lang="ja-JP" altLang="en-US" sz="1100">
              <a:solidFill>
                <a:schemeClr val="lt1"/>
              </a:solidFill>
              <a:effectLst/>
              <a:latin typeface="+mn-lt"/>
              <a:ea typeface="ＤＦ平成ゴシック体W5" panose="02010609000101010101" pitchFamily="1" charset="-128"/>
              <a:cs typeface="+mn-cs"/>
            </a:rPr>
            <a:t>　</a:t>
          </a:r>
          <a:r>
            <a:rPr kumimoji="1" lang="ja-JP" altLang="ja-JP" sz="1100">
              <a:solidFill>
                <a:schemeClr val="lt1"/>
              </a:solidFill>
              <a:effectLst/>
              <a:latin typeface="+mn-lt"/>
              <a:ea typeface="ＤＦ平成ゴシック体W5" panose="02010609000101010101" pitchFamily="1" charset="-128"/>
              <a:cs typeface="+mn-cs"/>
            </a:rPr>
            <a:t>（</a:t>
          </a:r>
          <a:r>
            <a:rPr kumimoji="1" lang="en-US" altLang="ja-JP" sz="1100">
              <a:solidFill>
                <a:schemeClr val="lt1"/>
              </a:solidFill>
              <a:effectLst/>
              <a:latin typeface="+mn-lt"/>
              <a:ea typeface="ＤＦ平成ゴシック体W5" panose="02010609000101010101" pitchFamily="1" charset="-128"/>
              <a:cs typeface="+mn-cs"/>
            </a:rPr>
            <a:t>Ex.2021/4/1</a:t>
          </a:r>
          <a:r>
            <a:rPr kumimoji="1" lang="ja-JP" altLang="ja-JP" sz="1100">
              <a:solidFill>
                <a:schemeClr val="lt1"/>
              </a:solidFill>
              <a:effectLst/>
              <a:latin typeface="+mn-lt"/>
              <a:ea typeface="ＤＦ平成ゴシック体W5" panose="02010609000101010101" pitchFamily="1" charset="-128"/>
              <a:cs typeface="+mn-cs"/>
            </a:rPr>
            <a:t>又は</a:t>
          </a:r>
          <a:r>
            <a:rPr kumimoji="1" lang="en-US" altLang="ja-JP" sz="1100">
              <a:solidFill>
                <a:schemeClr val="lt1"/>
              </a:solidFill>
              <a:effectLst/>
              <a:latin typeface="+mn-lt"/>
              <a:ea typeface="ＤＦ平成ゴシック体W5" panose="02010609000101010101" pitchFamily="1" charset="-128"/>
              <a:cs typeface="+mn-cs"/>
            </a:rPr>
            <a:t>R4/3/31</a:t>
          </a:r>
          <a:r>
            <a:rPr kumimoji="1" lang="ja-JP" altLang="ja-JP" sz="1100">
              <a:solidFill>
                <a:schemeClr val="lt1"/>
              </a:solidFill>
              <a:effectLst/>
              <a:latin typeface="+mn-lt"/>
              <a:ea typeface="ＤＦ平成ゴシック体W5" panose="02010609000101010101" pitchFamily="1" charset="-128"/>
              <a:cs typeface="+mn-cs"/>
            </a:rPr>
            <a:t>など）</a:t>
          </a:r>
          <a:endParaRPr kumimoji="1" lang="en-US" altLang="ja-JP" sz="1100">
            <a:solidFill>
              <a:schemeClr val="lt1"/>
            </a:solidFill>
            <a:effectLst/>
            <a:latin typeface="+mn-lt"/>
            <a:ea typeface="ＤＦ平成ゴシック体W5" panose="02010609000101010101" pitchFamily="1"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ＤＦ平成ゴシック体W5" panose="02010609000101010101" pitchFamily="1" charset="-128"/>
              <a:cs typeface="+mn-cs"/>
            </a:rPr>
            <a:t>　　</a:t>
          </a:r>
          <a:endParaRPr kumimoji="1" lang="en-US" altLang="ja-JP" sz="1100">
            <a:solidFill>
              <a:schemeClr val="lt1"/>
            </a:solidFill>
            <a:effectLst/>
            <a:latin typeface="+mn-lt"/>
            <a:ea typeface="ＤＦ平成ゴシック体W5" panose="02010609000101010101" pitchFamily="1"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ＤＦ平成ゴシック体W5" panose="02010609000101010101" pitchFamily="1" charset="-128"/>
              <a:cs typeface="+mn-cs"/>
            </a:rPr>
            <a:t>　　　</a:t>
          </a:r>
          <a:r>
            <a:rPr kumimoji="1" lang="en-US" altLang="ja-JP" sz="1100">
              <a:solidFill>
                <a:schemeClr val="lt1"/>
              </a:solidFill>
              <a:effectLst/>
              <a:latin typeface="+mn-lt"/>
              <a:ea typeface="ＤＦ平成ゴシック体W5" panose="02010609000101010101" pitchFamily="1" charset="-128"/>
              <a:cs typeface="+mn-cs"/>
            </a:rPr>
            <a:t>※</a:t>
          </a:r>
          <a:r>
            <a:rPr kumimoji="1" lang="ja-JP" altLang="en-US" sz="1100">
              <a:solidFill>
                <a:schemeClr val="lt1"/>
              </a:solidFill>
              <a:effectLst/>
              <a:latin typeface="+mn-lt"/>
              <a:ea typeface="ＤＦ平成ゴシック体W5" panose="02010609000101010101" pitchFamily="1" charset="-128"/>
              <a:cs typeface="+mn-cs"/>
            </a:rPr>
            <a:t>その他の休職等歴がある方はご相談ください。</a:t>
          </a:r>
          <a:endParaRPr kumimoji="1" lang="ja-JP" altLang="en-US" sz="1100">
            <a:ea typeface="ＤＦ平成ゴシック体W5" panose="02010609000101010101" pitchFamily="1" charset="-128"/>
          </a:endParaRPr>
        </a:p>
      </xdr:txBody>
    </xdr:sp>
    <xdr:clientData/>
  </xdr:twoCellAnchor>
  <xdr:twoCellAnchor>
    <xdr:from>
      <xdr:col>50</xdr:col>
      <xdr:colOff>104774</xdr:colOff>
      <xdr:row>61</xdr:row>
      <xdr:rowOff>76199</xdr:rowOff>
    </xdr:from>
    <xdr:to>
      <xdr:col>73</xdr:col>
      <xdr:colOff>161924</xdr:colOff>
      <xdr:row>75</xdr:row>
      <xdr:rowOff>38101</xdr:rowOff>
    </xdr:to>
    <xdr:sp macro="" textlink="">
      <xdr:nvSpPr>
        <xdr:cNvPr id="7" name="額縁 6">
          <a:extLst>
            <a:ext uri="{FF2B5EF4-FFF2-40B4-BE49-F238E27FC236}">
              <a16:creationId xmlns:a16="http://schemas.microsoft.com/office/drawing/2014/main" id="{00000000-0008-0000-0000-000007000000}"/>
            </a:ext>
          </a:extLst>
        </xdr:cNvPr>
        <xdr:cNvSpPr/>
      </xdr:nvSpPr>
      <xdr:spPr>
        <a:xfrm>
          <a:off x="6981824" y="7658099"/>
          <a:ext cx="4219575" cy="2438402"/>
        </a:xfrm>
        <a:prstGeom prst="bevel">
          <a:avLst>
            <a:gd name="adj" fmla="val 32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ea typeface="ＤＦ平成ゴシック体W5" panose="02010609000101010101" pitchFamily="1" charset="-128"/>
            </a:rPr>
            <a:t>☜　左表を参考に調整額の区分と月数を入力します。</a:t>
          </a:r>
          <a:endParaRPr kumimoji="1" lang="en-US" altLang="ja-JP" sz="1100">
            <a:ea typeface="ＤＦ平成ゴシック体W5" panose="02010609000101010101" pitchFamily="1" charset="-128"/>
          </a:endParaRPr>
        </a:p>
        <a:p>
          <a:pPr algn="l"/>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調整額とは・・・</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職の職制上の段階、等級、階級その他職員の職務の複雑、困難及び責任の度に関する事項を考慮して定める区分に応じて月額として定められるものであり、職員の在職期間のうち、その月額の高い方から６０月分の合計額を加算する。</a:t>
          </a:r>
        </a:p>
        <a:p>
          <a:pPr algn="l"/>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月額が高い区分から先に入力し、月数の合計が</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r>
            <a:rPr kumimoji="1" lang="en-US" altLang="ja-JP" sz="1100">
              <a:ea typeface="ＤＦ平成ゴシック体W5" panose="02010609000101010101" pitchFamily="1" charset="-128"/>
            </a:rPr>
            <a:t>『</a:t>
          </a:r>
          <a:r>
            <a:rPr kumimoji="1" lang="ja-JP" altLang="en-US" sz="1100">
              <a:ea typeface="ＤＦ平成ゴシック体W5" panose="02010609000101010101" pitchFamily="1" charset="-128"/>
            </a:rPr>
            <a:t>６０月</a:t>
          </a:r>
          <a:r>
            <a:rPr kumimoji="1" lang="en-US" altLang="ja-JP" sz="1100">
              <a:ea typeface="ＤＦ平成ゴシック体W5" panose="02010609000101010101" pitchFamily="1" charset="-128"/>
            </a:rPr>
            <a:t>』</a:t>
          </a:r>
          <a:r>
            <a:rPr kumimoji="1" lang="ja-JP" altLang="en-US" sz="1100">
              <a:ea typeface="ＤＦ平成ゴシック体W5" panose="02010609000101010101" pitchFamily="1" charset="-128"/>
            </a:rPr>
            <a:t>となるよう入力します。</a:t>
          </a:r>
        </a:p>
      </xdr:txBody>
    </xdr:sp>
    <xdr:clientData/>
  </xdr:twoCellAnchor>
  <xdr:twoCellAnchor>
    <xdr:from>
      <xdr:col>50</xdr:col>
      <xdr:colOff>85164</xdr:colOff>
      <xdr:row>35</xdr:row>
      <xdr:rowOff>57150</xdr:rowOff>
    </xdr:from>
    <xdr:to>
      <xdr:col>78</xdr:col>
      <xdr:colOff>95250</xdr:colOff>
      <xdr:row>59</xdr:row>
      <xdr:rowOff>66675</xdr:rowOff>
    </xdr:to>
    <xdr:sp macro="" textlink="">
      <xdr:nvSpPr>
        <xdr:cNvPr id="8" name="額縁 7">
          <a:extLst>
            <a:ext uri="{FF2B5EF4-FFF2-40B4-BE49-F238E27FC236}">
              <a16:creationId xmlns:a16="http://schemas.microsoft.com/office/drawing/2014/main" id="{00000000-0008-0000-0000-000008000000}"/>
            </a:ext>
          </a:extLst>
        </xdr:cNvPr>
        <xdr:cNvSpPr/>
      </xdr:nvSpPr>
      <xdr:spPr>
        <a:xfrm>
          <a:off x="6962214" y="4667250"/>
          <a:ext cx="5077386" cy="2657475"/>
        </a:xfrm>
        <a:prstGeom prst="bevel">
          <a:avLst>
            <a:gd name="adj" fmla="val 3832"/>
          </a:avLst>
        </a:prstGeom>
        <a:solidFill>
          <a:schemeClr val="accent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ea typeface="ＤＦ平成ゴシック体W5" panose="02010609000101010101" pitchFamily="1" charset="-128"/>
            </a:rPr>
            <a:t>退職手当</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 　退職時の給料月額　</a:t>
          </a:r>
          <a:r>
            <a:rPr kumimoji="1" lang="en-US" altLang="ja-JP" sz="1100">
              <a:ea typeface="ＤＦ平成ゴシック体W5" panose="02010609000101010101" pitchFamily="1" charset="-128"/>
            </a:rPr>
            <a:t>×</a:t>
          </a:r>
          <a:r>
            <a:rPr kumimoji="1" lang="ja-JP" altLang="en-US" sz="1100">
              <a:ea typeface="ＤＦ平成ゴシック体W5" panose="02010609000101010101" pitchFamily="1" charset="-128"/>
            </a:rPr>
            <a:t>　支給率　＋　調整額</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（又は特例給料月額）</a:t>
          </a:r>
        </a:p>
        <a:p>
          <a:pPr algn="l"/>
          <a:r>
            <a:rPr kumimoji="1" lang="ja-JP" altLang="en-US" sz="1100">
              <a:ea typeface="ＤＦ平成ゴシック体W5" panose="02010609000101010101" pitchFamily="1" charset="-128"/>
            </a:rPr>
            <a:t> </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退職時の給料月額</a:t>
          </a:r>
        </a:p>
        <a:p>
          <a:pPr algn="l"/>
          <a:r>
            <a:rPr kumimoji="1" lang="ja-JP" altLang="en-US" sz="1100">
              <a:ea typeface="ＤＦ平成ゴシック体W5" panose="02010609000101010101" pitchFamily="1" charset="-128"/>
            </a:rPr>
            <a:t>　＝　給料　＋　教職調整額＋　給料の調整額</a:t>
          </a:r>
        </a:p>
        <a:p>
          <a:pPr algn="l"/>
          <a:r>
            <a:rPr kumimoji="1" lang="ja-JP" altLang="en-US" sz="1100">
              <a:ea typeface="ＤＦ平成ゴシック体W5" panose="02010609000101010101" pitchFamily="1" charset="-128"/>
            </a:rPr>
            <a:t> </a:t>
          </a:r>
        </a:p>
        <a:p>
          <a:pPr algn="l"/>
          <a:r>
            <a:rPr kumimoji="1" lang="ja-JP" altLang="en-US" sz="1100">
              <a:ea typeface="ＤＦ平成ゴシック体W5" panose="02010609000101010101" pitchFamily="1" charset="-128"/>
            </a:rPr>
            <a:t>特例給料月額（応募認定の場合）</a:t>
          </a:r>
        </a:p>
        <a:p>
          <a:pPr algn="l"/>
          <a:r>
            <a:rPr kumimoji="1" lang="ja-JP" altLang="en-US" sz="1100">
              <a:ea typeface="ＤＦ平成ゴシック体W5" panose="02010609000101010101" pitchFamily="1" charset="-128"/>
            </a:rPr>
            <a:t>　＝　退職時の給料月額 </a:t>
          </a:r>
          <a:r>
            <a:rPr kumimoji="1" lang="en-US" altLang="ja-JP" sz="1100">
              <a:ea typeface="ＤＦ平成ゴシック体W5" panose="02010609000101010101" pitchFamily="1" charset="-128"/>
            </a:rPr>
            <a:t>×</a:t>
          </a:r>
          <a:r>
            <a:rPr kumimoji="1" lang="ja-JP" altLang="en-US" sz="1100">
              <a:ea typeface="ＤＦ平成ゴシック体W5" panose="02010609000101010101" pitchFamily="1" charset="-128"/>
            </a:rPr>
            <a:t>｛１＋（</a:t>
          </a:r>
          <a:r>
            <a:rPr kumimoji="1" lang="en-US" altLang="ja-JP" sz="1100">
              <a:ea typeface="ＤＦ平成ゴシック体W5" panose="02010609000101010101" pitchFamily="1" charset="-128"/>
            </a:rPr>
            <a:t>60</a:t>
          </a:r>
          <a:r>
            <a:rPr kumimoji="1" lang="ja-JP" altLang="en-US" sz="1100">
              <a:ea typeface="ＤＦ平成ゴシック体W5" panose="02010609000101010101" pitchFamily="1" charset="-128"/>
            </a:rPr>
            <a:t>歳到達年度までの残年数</a:t>
          </a:r>
          <a:r>
            <a:rPr kumimoji="1" lang="en-US" altLang="ja-JP" sz="1100">
              <a:ea typeface="ＤＦ平成ゴシック体W5" panose="02010609000101010101" pitchFamily="1" charset="-128"/>
            </a:rPr>
            <a:t>×0.03</a:t>
          </a:r>
          <a:r>
            <a:rPr kumimoji="1" lang="ja-JP" altLang="en-US" sz="1100">
              <a:ea typeface="ＤＦ平成ゴシック体W5" panose="02010609000101010101" pitchFamily="1" charset="-128"/>
            </a:rPr>
            <a:t>）｝</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p>
      </xdr:txBody>
    </xdr:sp>
    <xdr:clientData/>
  </xdr:twoCellAnchor>
  <xdr:twoCellAnchor editAs="oneCell">
    <xdr:from>
      <xdr:col>13</xdr:col>
      <xdr:colOff>85725</xdr:colOff>
      <xdr:row>60</xdr:row>
      <xdr:rowOff>76200</xdr:rowOff>
    </xdr:from>
    <xdr:to>
      <xdr:col>36</xdr:col>
      <xdr:colOff>99177</xdr:colOff>
      <xdr:row>75</xdr:row>
      <xdr:rowOff>66675</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438400" y="7486650"/>
          <a:ext cx="4175877" cy="263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173935</xdr:colOff>
      <xdr:row>8</xdr:row>
      <xdr:rowOff>16565</xdr:rowOff>
    </xdr:from>
    <xdr:to>
      <xdr:col>21</xdr:col>
      <xdr:colOff>107674</xdr:colOff>
      <xdr:row>15</xdr:row>
      <xdr:rowOff>150862</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3793435" y="1473890"/>
          <a:ext cx="114714" cy="1382072"/>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102703</xdr:colOff>
      <xdr:row>15</xdr:row>
      <xdr:rowOff>171450</xdr:rowOff>
    </xdr:from>
    <xdr:to>
      <xdr:col>24</xdr:col>
      <xdr:colOff>38099</xdr:colOff>
      <xdr:row>24</xdr:row>
      <xdr:rowOff>107792</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4265128" y="2876550"/>
          <a:ext cx="116371" cy="1546067"/>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50</xdr:col>
      <xdr:colOff>66673</xdr:colOff>
      <xdr:row>0</xdr:row>
      <xdr:rowOff>0</xdr:rowOff>
    </xdr:from>
    <xdr:to>
      <xdr:col>78</xdr:col>
      <xdr:colOff>114300</xdr:colOff>
      <xdr:row>10</xdr:row>
      <xdr:rowOff>104775</xdr:rowOff>
    </xdr:to>
    <xdr:sp macro="" textlink="">
      <xdr:nvSpPr>
        <xdr:cNvPr id="4" name="額縁 3">
          <a:extLst>
            <a:ext uri="{FF2B5EF4-FFF2-40B4-BE49-F238E27FC236}">
              <a16:creationId xmlns:a16="http://schemas.microsoft.com/office/drawing/2014/main" id="{00000000-0008-0000-0100-000004000000}"/>
            </a:ext>
          </a:extLst>
        </xdr:cNvPr>
        <xdr:cNvSpPr/>
      </xdr:nvSpPr>
      <xdr:spPr>
        <a:xfrm>
          <a:off x="6943723" y="0"/>
          <a:ext cx="5114927" cy="1924050"/>
        </a:xfrm>
        <a:prstGeom prst="bevel">
          <a:avLst>
            <a:gd name="adj" fmla="val 4553"/>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ea typeface="ＤＦ平成ゴシック体W5" panose="02010609000101010101" pitchFamily="1" charset="-128"/>
            </a:rPr>
            <a:t>☜　退職時の給料に関する情報を入力します。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給料表・給料の調整額はプルダウンから選択します。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級・</a:t>
          </a:r>
          <a:r>
            <a:rPr kumimoji="1" lang="ja-JP" altLang="ja-JP" sz="1100">
              <a:solidFill>
                <a:schemeClr val="lt1"/>
              </a:solidFill>
              <a:effectLst/>
              <a:latin typeface="+mn-lt"/>
              <a:ea typeface="ＤＦ平成ゴシック体W5" panose="02010609000101010101" pitchFamily="1" charset="-128"/>
              <a:cs typeface="+mn-cs"/>
            </a:rPr>
            <a:t>号給</a:t>
          </a:r>
          <a:r>
            <a:rPr kumimoji="1" lang="ja-JP" altLang="en-US" sz="1100">
              <a:ea typeface="ＤＦ平成ゴシック体W5" panose="02010609000101010101" pitchFamily="1" charset="-128"/>
            </a:rPr>
            <a:t>は数字又は特２を入力します。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採用年月日・退職年月日は西暦又は和暦で入力します。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r>
            <a:rPr kumimoji="1" lang="en-US" altLang="ja-JP" sz="1100">
              <a:ea typeface="ＤＦ平成ゴシック体W5" panose="02010609000101010101" pitchFamily="1" charset="-128"/>
            </a:rPr>
            <a:t>Ex.2023/4/1</a:t>
          </a:r>
          <a:r>
            <a:rPr kumimoji="1" lang="ja-JP" altLang="en-US" sz="1100">
              <a:ea typeface="ＤＦ平成ゴシック体W5" panose="02010609000101010101" pitchFamily="1" charset="-128"/>
            </a:rPr>
            <a:t>又は</a:t>
          </a:r>
          <a:r>
            <a:rPr kumimoji="1" lang="en-US" altLang="ja-JP" sz="1100">
              <a:ea typeface="ＤＦ平成ゴシック体W5" panose="02010609000101010101" pitchFamily="1" charset="-128"/>
            </a:rPr>
            <a:t>R6/3/31</a:t>
          </a:r>
          <a:r>
            <a:rPr kumimoji="1" lang="ja-JP" altLang="en-US" sz="1100">
              <a:ea typeface="ＤＦ平成ゴシック体W5" panose="02010609000101010101" pitchFamily="1" charset="-128"/>
            </a:rPr>
            <a:t>など）</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退職事由をプルダウンから選択します。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（定年退職を待たずして</a:t>
          </a:r>
          <a:r>
            <a:rPr kumimoji="1" lang="en-US" altLang="ja-JP" sz="1100">
              <a:ea typeface="ＤＦ平成ゴシック体W5" panose="02010609000101010101" pitchFamily="1" charset="-128"/>
            </a:rPr>
            <a:t>60</a:t>
          </a:r>
          <a:r>
            <a:rPr kumimoji="1" lang="ja-JP" altLang="en-US" sz="1100">
              <a:ea typeface="ＤＦ平成ゴシック体W5" panose="02010609000101010101" pitchFamily="1" charset="-128"/>
            </a:rPr>
            <a:t>歳に達した日以降に自己都合退職する者は、</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r>
            <a:rPr kumimoji="1" lang="en-US" altLang="ja-JP" sz="1100">
              <a:ea typeface="ＤＦ平成ゴシック体W5" panose="02010609000101010101" pitchFamily="1" charset="-128"/>
            </a:rPr>
            <a:t>60</a:t>
          </a:r>
          <a:r>
            <a:rPr kumimoji="1" lang="ja-JP" altLang="en-US" sz="1100">
              <a:ea typeface="ＤＦ平成ゴシック体W5" panose="02010609000101010101" pitchFamily="1" charset="-128"/>
            </a:rPr>
            <a:t>歳到達日以降非違よらず」を選択）</a:t>
          </a:r>
          <a:endParaRPr kumimoji="1" lang="en-US" altLang="ja-JP" sz="1100">
            <a:ea typeface="ＤＦ平成ゴシック体W5" panose="02010609000101010101" pitchFamily="1" charset="-128"/>
          </a:endParaRPr>
        </a:p>
      </xdr:txBody>
    </xdr:sp>
    <xdr:clientData/>
  </xdr:twoCellAnchor>
  <xdr:twoCellAnchor>
    <xdr:from>
      <xdr:col>50</xdr:col>
      <xdr:colOff>64993</xdr:colOff>
      <xdr:row>11</xdr:row>
      <xdr:rowOff>47623</xdr:rowOff>
    </xdr:from>
    <xdr:to>
      <xdr:col>73</xdr:col>
      <xdr:colOff>122143</xdr:colOff>
      <xdr:row>22</xdr:row>
      <xdr:rowOff>171450</xdr:rowOff>
    </xdr:to>
    <xdr:sp macro="" textlink="">
      <xdr:nvSpPr>
        <xdr:cNvPr id="5" name="額縁 4">
          <a:extLst>
            <a:ext uri="{FF2B5EF4-FFF2-40B4-BE49-F238E27FC236}">
              <a16:creationId xmlns:a16="http://schemas.microsoft.com/office/drawing/2014/main" id="{00000000-0008-0000-0100-000005000000}"/>
            </a:ext>
          </a:extLst>
        </xdr:cNvPr>
        <xdr:cNvSpPr/>
      </xdr:nvSpPr>
      <xdr:spPr>
        <a:xfrm>
          <a:off x="6942043" y="2057398"/>
          <a:ext cx="4219575" cy="2076452"/>
        </a:xfrm>
        <a:prstGeom prst="bevel">
          <a:avLst>
            <a:gd name="adj" fmla="val 414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ea typeface="ＤＦ平成ゴシック体W5" panose="02010609000101010101" pitchFamily="1" charset="-128"/>
            </a:rPr>
            <a:t>☜　休職や育休がある場合は入力します。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休職年月日・休職復帰日には発令日を入力します。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専従も同様です。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育休年月日は、子の誕生日を入力すると表示されます。</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育休復帰日は発令日を入力します。</a:t>
          </a:r>
          <a:endParaRPr kumimoji="1" lang="en-US" altLang="ja-JP" sz="1100">
            <a:ea typeface="ＤＦ平成ゴシック体W5" panose="02010609000101010101" pitchFamily="1"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ea typeface="ＤＦ平成ゴシック体W5" panose="02010609000101010101" pitchFamily="1" charset="-128"/>
            </a:rPr>
            <a:t>　</a:t>
          </a:r>
          <a:r>
            <a:rPr kumimoji="1" lang="ja-JP" altLang="ja-JP" sz="1100">
              <a:solidFill>
                <a:schemeClr val="lt1"/>
              </a:solidFill>
              <a:effectLst/>
              <a:latin typeface="+mn-lt"/>
              <a:ea typeface="+mn-ea"/>
              <a:cs typeface="+mn-cs"/>
            </a:rPr>
            <a:t>　</a:t>
          </a:r>
          <a:r>
            <a:rPr kumimoji="1" lang="ja-JP" altLang="en-US" sz="1100">
              <a:solidFill>
                <a:schemeClr val="lt1"/>
              </a:solidFill>
              <a:effectLst/>
              <a:latin typeface="+mn-lt"/>
              <a:ea typeface="ＤＦ平成ゴシック体W5" panose="02010609000101010101" pitchFamily="1" charset="-128"/>
              <a:cs typeface="+mn-cs"/>
            </a:rPr>
            <a:t>　</a:t>
          </a:r>
          <a:r>
            <a:rPr kumimoji="1" lang="ja-JP" altLang="ja-JP" sz="1100">
              <a:solidFill>
                <a:schemeClr val="lt1"/>
              </a:solidFill>
              <a:effectLst/>
              <a:latin typeface="+mn-lt"/>
              <a:ea typeface="ＤＦ平成ゴシック体W5" panose="02010609000101010101" pitchFamily="1" charset="-128"/>
              <a:cs typeface="+mn-cs"/>
            </a:rPr>
            <a:t>（</a:t>
          </a:r>
          <a:r>
            <a:rPr kumimoji="1" lang="en-US" altLang="ja-JP" sz="1100">
              <a:solidFill>
                <a:schemeClr val="lt1"/>
              </a:solidFill>
              <a:effectLst/>
              <a:latin typeface="+mn-lt"/>
              <a:ea typeface="ＤＦ平成ゴシック体W5" panose="02010609000101010101" pitchFamily="1" charset="-128"/>
              <a:cs typeface="+mn-cs"/>
            </a:rPr>
            <a:t>Ex.2023/4/1</a:t>
          </a:r>
          <a:r>
            <a:rPr kumimoji="1" lang="ja-JP" altLang="ja-JP" sz="1100">
              <a:solidFill>
                <a:schemeClr val="lt1"/>
              </a:solidFill>
              <a:effectLst/>
              <a:latin typeface="+mn-lt"/>
              <a:ea typeface="ＤＦ平成ゴシック体W5" panose="02010609000101010101" pitchFamily="1" charset="-128"/>
              <a:cs typeface="+mn-cs"/>
            </a:rPr>
            <a:t>又は</a:t>
          </a:r>
          <a:r>
            <a:rPr kumimoji="1" lang="en-US" altLang="ja-JP" sz="1100">
              <a:solidFill>
                <a:schemeClr val="lt1"/>
              </a:solidFill>
              <a:effectLst/>
              <a:latin typeface="+mn-lt"/>
              <a:ea typeface="ＤＦ平成ゴシック体W5" panose="02010609000101010101" pitchFamily="1" charset="-128"/>
              <a:cs typeface="+mn-cs"/>
            </a:rPr>
            <a:t>R6/3/31</a:t>
          </a:r>
          <a:r>
            <a:rPr kumimoji="1" lang="ja-JP" altLang="ja-JP" sz="1100">
              <a:solidFill>
                <a:schemeClr val="lt1"/>
              </a:solidFill>
              <a:effectLst/>
              <a:latin typeface="+mn-lt"/>
              <a:ea typeface="ＤＦ平成ゴシック体W5" panose="02010609000101010101" pitchFamily="1" charset="-128"/>
              <a:cs typeface="+mn-cs"/>
            </a:rPr>
            <a:t>など）</a:t>
          </a:r>
          <a:endParaRPr kumimoji="1" lang="en-US" altLang="ja-JP" sz="1100">
            <a:solidFill>
              <a:schemeClr val="lt1"/>
            </a:solidFill>
            <a:effectLst/>
            <a:latin typeface="+mn-lt"/>
            <a:ea typeface="ＤＦ平成ゴシック体W5" panose="02010609000101010101" pitchFamily="1"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ＤＦ平成ゴシック体W5" panose="02010609000101010101" pitchFamily="1" charset="-128"/>
              <a:cs typeface="+mn-cs"/>
            </a:rPr>
            <a:t>　　</a:t>
          </a:r>
          <a:endParaRPr kumimoji="1" lang="en-US" altLang="ja-JP" sz="1100">
            <a:solidFill>
              <a:schemeClr val="lt1"/>
            </a:solidFill>
            <a:effectLst/>
            <a:latin typeface="+mn-lt"/>
            <a:ea typeface="ＤＦ平成ゴシック体W5" panose="02010609000101010101" pitchFamily="1"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ＤＦ平成ゴシック体W5" panose="02010609000101010101" pitchFamily="1" charset="-128"/>
              <a:cs typeface="+mn-cs"/>
            </a:rPr>
            <a:t>　　　</a:t>
          </a:r>
          <a:r>
            <a:rPr kumimoji="1" lang="en-US" altLang="ja-JP" sz="1100">
              <a:solidFill>
                <a:schemeClr val="lt1"/>
              </a:solidFill>
              <a:effectLst/>
              <a:latin typeface="+mn-lt"/>
              <a:ea typeface="ＤＦ平成ゴシック体W5" panose="02010609000101010101" pitchFamily="1" charset="-128"/>
              <a:cs typeface="+mn-cs"/>
            </a:rPr>
            <a:t>※</a:t>
          </a:r>
          <a:r>
            <a:rPr kumimoji="1" lang="ja-JP" altLang="en-US" sz="1100">
              <a:solidFill>
                <a:schemeClr val="lt1"/>
              </a:solidFill>
              <a:effectLst/>
              <a:latin typeface="+mn-lt"/>
              <a:ea typeface="ＤＦ平成ゴシック体W5" panose="02010609000101010101" pitchFamily="1" charset="-128"/>
              <a:cs typeface="+mn-cs"/>
            </a:rPr>
            <a:t>その他の休職等歴がある方はご相談ください。</a:t>
          </a:r>
          <a:endParaRPr kumimoji="1" lang="ja-JP" altLang="en-US" sz="1100">
            <a:ea typeface="ＤＦ平成ゴシック体W5" panose="02010609000101010101" pitchFamily="1" charset="-128"/>
          </a:endParaRPr>
        </a:p>
      </xdr:txBody>
    </xdr:sp>
    <xdr:clientData/>
  </xdr:twoCellAnchor>
  <xdr:twoCellAnchor>
    <xdr:from>
      <xdr:col>50</xdr:col>
      <xdr:colOff>133349</xdr:colOff>
      <xdr:row>67</xdr:row>
      <xdr:rowOff>142874</xdr:rowOff>
    </xdr:from>
    <xdr:to>
      <xdr:col>74</xdr:col>
      <xdr:colOff>9524</xdr:colOff>
      <xdr:row>81</xdr:row>
      <xdr:rowOff>85726</xdr:rowOff>
    </xdr:to>
    <xdr:sp macro="" textlink="">
      <xdr:nvSpPr>
        <xdr:cNvPr id="6" name="額縁 5">
          <a:extLst>
            <a:ext uri="{FF2B5EF4-FFF2-40B4-BE49-F238E27FC236}">
              <a16:creationId xmlns:a16="http://schemas.microsoft.com/office/drawing/2014/main" id="{00000000-0008-0000-0100-000006000000}"/>
            </a:ext>
          </a:extLst>
        </xdr:cNvPr>
        <xdr:cNvSpPr/>
      </xdr:nvSpPr>
      <xdr:spPr>
        <a:xfrm>
          <a:off x="6829424" y="8753474"/>
          <a:ext cx="4219575" cy="2514602"/>
        </a:xfrm>
        <a:prstGeom prst="bevel">
          <a:avLst>
            <a:gd name="adj" fmla="val 32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ea typeface="ＤＦ平成ゴシック体W5" panose="02010609000101010101" pitchFamily="1" charset="-128"/>
            </a:rPr>
            <a:t>☜　左表を参考に調整額の区分と月数を入力します。</a:t>
          </a:r>
          <a:endParaRPr kumimoji="1" lang="en-US" altLang="ja-JP" sz="1100">
            <a:ea typeface="ＤＦ平成ゴシック体W5" panose="02010609000101010101" pitchFamily="1" charset="-128"/>
          </a:endParaRPr>
        </a:p>
        <a:p>
          <a:pPr algn="l"/>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調整額とは・・・</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職の職制上の段階、等級、階級その他職員の職務の複雑、困難及び責任の度に関する事項を考慮して定める区分に応じて月額として定められるものであり、職員の在職期間のうち、その月額の高い方から６０月分の合計額を加算する。</a:t>
          </a:r>
        </a:p>
        <a:p>
          <a:pPr algn="l"/>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月額が高い区分から先に入力し、月数の合計が</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r>
            <a:rPr kumimoji="1" lang="en-US" altLang="ja-JP" sz="1100">
              <a:ea typeface="ＤＦ平成ゴシック体W5" panose="02010609000101010101" pitchFamily="1" charset="-128"/>
            </a:rPr>
            <a:t>『</a:t>
          </a:r>
          <a:r>
            <a:rPr kumimoji="1" lang="ja-JP" altLang="en-US" sz="1100">
              <a:ea typeface="ＤＦ平成ゴシック体W5" panose="02010609000101010101" pitchFamily="1" charset="-128"/>
            </a:rPr>
            <a:t>６０月</a:t>
          </a:r>
          <a:r>
            <a:rPr kumimoji="1" lang="en-US" altLang="ja-JP" sz="1100">
              <a:ea typeface="ＤＦ平成ゴシック体W5" panose="02010609000101010101" pitchFamily="1" charset="-128"/>
            </a:rPr>
            <a:t>』</a:t>
          </a:r>
          <a:r>
            <a:rPr kumimoji="1" lang="ja-JP" altLang="en-US" sz="1100">
              <a:ea typeface="ＤＦ平成ゴシック体W5" panose="02010609000101010101" pitchFamily="1" charset="-128"/>
            </a:rPr>
            <a:t>となるよう入力します。</a:t>
          </a:r>
        </a:p>
      </xdr:txBody>
    </xdr:sp>
    <xdr:clientData/>
  </xdr:twoCellAnchor>
  <xdr:twoCellAnchor>
    <xdr:from>
      <xdr:col>50</xdr:col>
      <xdr:colOff>85163</xdr:colOff>
      <xdr:row>23</xdr:row>
      <xdr:rowOff>47623</xdr:rowOff>
    </xdr:from>
    <xdr:to>
      <xdr:col>88</xdr:col>
      <xdr:colOff>85724</xdr:colOff>
      <xdr:row>67</xdr:row>
      <xdr:rowOff>76200</xdr:rowOff>
    </xdr:to>
    <xdr:sp macro="" textlink="">
      <xdr:nvSpPr>
        <xdr:cNvPr id="7" name="額縁 6">
          <a:extLst>
            <a:ext uri="{FF2B5EF4-FFF2-40B4-BE49-F238E27FC236}">
              <a16:creationId xmlns:a16="http://schemas.microsoft.com/office/drawing/2014/main" id="{00000000-0008-0000-0100-000007000000}"/>
            </a:ext>
          </a:extLst>
        </xdr:cNvPr>
        <xdr:cNvSpPr/>
      </xdr:nvSpPr>
      <xdr:spPr>
        <a:xfrm>
          <a:off x="6781238" y="4190998"/>
          <a:ext cx="6877611" cy="4495802"/>
        </a:xfrm>
        <a:prstGeom prst="bevel">
          <a:avLst>
            <a:gd name="adj" fmla="val 3832"/>
          </a:avLst>
        </a:prstGeom>
        <a:solidFill>
          <a:schemeClr val="accent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「ピーク時特例」とは、</a:t>
          </a:r>
          <a:r>
            <a:rPr kumimoji="1" lang="ja-JP" altLang="ja-JP" sz="1100" b="1" u="sng">
              <a:solidFill>
                <a:schemeClr val="lt1"/>
              </a:solidFill>
              <a:effectLst/>
              <a:latin typeface="+mn-lt"/>
              <a:ea typeface="+mn-ea"/>
              <a:cs typeface="+mn-cs"/>
            </a:rPr>
            <a:t>退職時の給料月額が、在職期間のうちで最も多い額（ピーク）とならなかった場合</a:t>
          </a:r>
          <a:r>
            <a:rPr kumimoji="1" lang="ja-JP" altLang="ja-JP" sz="1100">
              <a:solidFill>
                <a:schemeClr val="lt1"/>
              </a:solidFill>
              <a:effectLst/>
              <a:latin typeface="+mn-lt"/>
              <a:ea typeface="+mn-ea"/>
              <a:cs typeface="+mn-cs"/>
            </a:rPr>
            <a:t>（給料月額の減額改定が理由の場合を除く）に、</a:t>
          </a:r>
          <a:r>
            <a:rPr kumimoji="1" lang="ja-JP" altLang="ja-JP" sz="1100" b="1" u="sng">
              <a:solidFill>
                <a:schemeClr val="lt1"/>
              </a:solidFill>
              <a:effectLst/>
              <a:latin typeface="+mn-lt"/>
              <a:ea typeface="+mn-ea"/>
              <a:cs typeface="+mn-cs"/>
            </a:rPr>
            <a:t>退職手当の支給率を給料月額のピークの「前」と「後」に分けて算定</a:t>
          </a:r>
          <a:r>
            <a:rPr kumimoji="1" lang="ja-JP" altLang="ja-JP" sz="1100">
              <a:solidFill>
                <a:schemeClr val="lt1"/>
              </a:solidFill>
              <a:effectLst/>
              <a:latin typeface="+mn-lt"/>
              <a:ea typeface="+mn-ea"/>
              <a:cs typeface="+mn-cs"/>
            </a:rPr>
            <a:t>する特例のこと。</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lt1"/>
              </a:solidFill>
              <a:effectLst/>
              <a:latin typeface="+mn-lt"/>
              <a:ea typeface="+mn-ea"/>
              <a:cs typeface="+mn-cs"/>
            </a:rPr>
            <a:t>※</a:t>
          </a:r>
          <a:r>
            <a:rPr kumimoji="1" lang="ja-JP" altLang="ja-JP" sz="1100">
              <a:solidFill>
                <a:schemeClr val="lt1"/>
              </a:solidFill>
              <a:effectLst/>
              <a:latin typeface="+mn-lt"/>
              <a:ea typeface="+mn-ea"/>
              <a:cs typeface="+mn-cs"/>
            </a:rPr>
            <a:t>定年延長に伴う給料の７割措置以外にも、調整数が外れた場合や、給料表が異動した場合もピーク時特例の適用となることがあります。</a:t>
          </a:r>
          <a:endParaRPr lang="ja-JP" altLang="ja-JP">
            <a:effectLst/>
          </a:endParaRPr>
        </a:p>
        <a:p>
          <a:pPr algn="l"/>
          <a:endParaRPr kumimoji="1" lang="en-US" altLang="ja-JP" sz="1100">
            <a:ea typeface="ＤＦ平成ゴシック体W5" panose="02010609000101010101" pitchFamily="1" charset="-128"/>
          </a:endParaRPr>
        </a:p>
        <a:p>
          <a:pPr algn="l"/>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退職手当（ピーク時特例）</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 　ピークの給料月額　</a:t>
          </a:r>
          <a:r>
            <a:rPr kumimoji="1" lang="en-US" altLang="ja-JP" sz="1100">
              <a:ea typeface="ＤＦ平成ゴシック体W5" panose="02010609000101010101" pitchFamily="1" charset="-128"/>
            </a:rPr>
            <a:t>×</a:t>
          </a:r>
          <a:r>
            <a:rPr kumimoji="1" lang="ja-JP" altLang="en-US" sz="1100">
              <a:ea typeface="ＤＦ平成ゴシック体W5" panose="02010609000101010101" pitchFamily="1" charset="-128"/>
            </a:rPr>
            <a:t>　ピーク時までの支給率</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　　　退職時の給料月額</a:t>
          </a:r>
          <a:r>
            <a:rPr kumimoji="1" lang="ja-JP" altLang="en-US" sz="1100" baseline="0">
              <a:ea typeface="ＤＦ平成ゴシック体W5" panose="02010609000101010101" pitchFamily="1" charset="-128"/>
            </a:rPr>
            <a:t> 　</a:t>
          </a:r>
          <a:r>
            <a:rPr kumimoji="1" lang="en-US" altLang="ja-JP" sz="1100" baseline="0">
              <a:ea typeface="ＤＦ平成ゴシック体W5" panose="02010609000101010101" pitchFamily="1" charset="-128"/>
            </a:rPr>
            <a:t>×</a:t>
          </a:r>
          <a:r>
            <a:rPr kumimoji="1" lang="ja-JP" altLang="en-US" sz="1100" baseline="0">
              <a:ea typeface="ＤＦ平成ゴシック体W5" panose="02010609000101010101" pitchFamily="1" charset="-128"/>
            </a:rPr>
            <a:t> 　勤続期間に応じた支給率ーピーク時までの支給率</a:t>
          </a:r>
          <a:endParaRPr kumimoji="1" lang="en-US" altLang="ja-JP" sz="1100" baseline="0">
            <a:ea typeface="ＤＦ平成ゴシック体W5" panose="02010609000101010101" pitchFamily="1" charset="-128"/>
          </a:endParaRPr>
        </a:p>
        <a:p>
          <a:pPr algn="l"/>
          <a:r>
            <a:rPr kumimoji="1" lang="ja-JP" altLang="en-US" sz="1100" baseline="0">
              <a:ea typeface="ＤＦ平成ゴシック体W5" panose="02010609000101010101" pitchFamily="1" charset="-128"/>
            </a:rPr>
            <a:t>　　　　　　　　　　　　＋</a:t>
          </a:r>
          <a:endParaRPr kumimoji="1" lang="en-US" altLang="ja-JP" sz="1100" baseline="0">
            <a:ea typeface="ＤＦ平成ゴシック体W5" panose="02010609000101010101" pitchFamily="1" charset="-128"/>
          </a:endParaRPr>
        </a:p>
        <a:p>
          <a:pPr algn="l"/>
          <a:r>
            <a:rPr kumimoji="1" lang="ja-JP" altLang="en-US" sz="1100" baseline="0">
              <a:ea typeface="ＤＦ平成ゴシック体W5" panose="02010609000101010101" pitchFamily="1" charset="-128"/>
            </a:rPr>
            <a:t>　　　　　　　　　　　調整額</a:t>
          </a:r>
          <a:endParaRPr kumimoji="1" lang="en-US" altLang="ja-JP" sz="1100">
            <a:ea typeface="ＤＦ平成ゴシック体W5" panose="02010609000101010101" pitchFamily="1" charset="-128"/>
          </a:endParaRPr>
        </a:p>
        <a:p>
          <a:pPr algn="l"/>
          <a:endParaRPr kumimoji="1" lang="en-US" altLang="ja-JP" sz="1100">
            <a:ea typeface="ＤＦ平成ゴシック体W5" panose="02010609000101010101" pitchFamily="1" charset="-128"/>
          </a:endParaRPr>
        </a:p>
        <a:p>
          <a:r>
            <a:rPr lang="ja-JP" altLang="en-US">
              <a:effectLst/>
            </a:rPr>
            <a:t>特定減額日</a:t>
          </a:r>
          <a:endParaRPr lang="ja-JP" altLang="ja-JP">
            <a:effectLst/>
          </a:endParaRPr>
        </a:p>
        <a:p>
          <a:r>
            <a:rPr kumimoji="1" lang="ja-JP" altLang="ja-JP" sz="1100">
              <a:solidFill>
                <a:schemeClr val="lt1"/>
              </a:solidFill>
              <a:effectLst/>
              <a:latin typeface="+mn-lt"/>
              <a:ea typeface="+mn-ea"/>
              <a:cs typeface="+mn-cs"/>
            </a:rPr>
            <a:t>　＝</a:t>
          </a:r>
          <a:r>
            <a:rPr kumimoji="1" lang="ja-JP" altLang="en-US" sz="1100">
              <a:solidFill>
                <a:schemeClr val="lt1"/>
              </a:solidFill>
              <a:effectLst/>
              <a:latin typeface="+mn-lt"/>
              <a:ea typeface="+mn-ea"/>
              <a:cs typeface="+mn-cs"/>
            </a:rPr>
            <a:t>在職期間の中で最も給料が高いピーク時における、減額日前のこと。</a:t>
          </a:r>
          <a:r>
            <a:rPr kumimoji="1" lang="ja-JP" altLang="ja-JP" sz="1100">
              <a:solidFill>
                <a:schemeClr val="lt1"/>
              </a:solidFill>
              <a:effectLst/>
              <a:latin typeface="+mn-lt"/>
              <a:ea typeface="+mn-ea"/>
              <a:cs typeface="+mn-cs"/>
            </a:rPr>
            <a:t>　</a:t>
          </a:r>
          <a:endParaRPr kumimoji="1" lang="en-US" altLang="ja-JP" sz="1100">
            <a:solidFill>
              <a:schemeClr val="lt1"/>
            </a:solidFill>
            <a:effectLst/>
            <a:latin typeface="+mn-lt"/>
            <a:ea typeface="+mn-ea"/>
            <a:cs typeface="+mn-cs"/>
          </a:endParaRPr>
        </a:p>
        <a:p>
          <a:r>
            <a:rPr kumimoji="1" lang="ja-JP" altLang="en-US" sz="1100">
              <a:solidFill>
                <a:schemeClr val="lt1"/>
              </a:solidFill>
              <a:effectLst/>
              <a:latin typeface="+mn-lt"/>
              <a:ea typeface="+mn-ea"/>
              <a:cs typeface="+mn-cs"/>
            </a:rPr>
            <a:t>　（例：</a:t>
          </a:r>
          <a:r>
            <a:rPr kumimoji="1" lang="en-US" altLang="ja-JP" sz="1100">
              <a:solidFill>
                <a:schemeClr val="lt1"/>
              </a:solidFill>
              <a:effectLst/>
              <a:latin typeface="+mn-lt"/>
              <a:ea typeface="+mn-ea"/>
              <a:cs typeface="+mn-cs"/>
            </a:rPr>
            <a:t>R6.4.1</a:t>
          </a:r>
          <a:r>
            <a:rPr kumimoji="1" lang="ja-JP" altLang="en-US" sz="1100">
              <a:solidFill>
                <a:schemeClr val="lt1"/>
              </a:solidFill>
              <a:effectLst/>
              <a:latin typeface="+mn-lt"/>
              <a:ea typeface="+mn-ea"/>
              <a:cs typeface="+mn-cs"/>
            </a:rPr>
            <a:t>から給料の７割措置により給料月額が減額となった場合、特定減額日は</a:t>
          </a:r>
          <a:r>
            <a:rPr kumimoji="1" lang="en-US" altLang="ja-JP" sz="1100">
              <a:solidFill>
                <a:schemeClr val="lt1"/>
              </a:solidFill>
              <a:effectLst/>
              <a:latin typeface="+mn-lt"/>
              <a:ea typeface="+mn-ea"/>
              <a:cs typeface="+mn-cs"/>
            </a:rPr>
            <a:t>R6.3.31</a:t>
          </a:r>
          <a:r>
            <a:rPr kumimoji="1" lang="ja-JP" altLang="en-US" sz="1100">
              <a:solidFill>
                <a:schemeClr val="lt1"/>
              </a:solidFill>
              <a:effectLst/>
              <a:latin typeface="+mn-lt"/>
              <a:ea typeface="+mn-ea"/>
              <a:cs typeface="+mn-cs"/>
            </a:rPr>
            <a:t>）</a:t>
          </a:r>
          <a:endParaRPr kumimoji="1" lang="en-US" altLang="ja-JP" sz="1100">
            <a:solidFill>
              <a:schemeClr val="lt1"/>
            </a:solidFill>
            <a:effectLst/>
            <a:latin typeface="+mn-lt"/>
            <a:ea typeface="+mn-ea"/>
            <a:cs typeface="+mn-cs"/>
          </a:endParaRPr>
        </a:p>
        <a:p>
          <a:r>
            <a:rPr kumimoji="1" lang="ja-JP" altLang="ja-JP" sz="1100">
              <a:solidFill>
                <a:schemeClr val="lt1"/>
              </a:solidFill>
              <a:effectLst/>
              <a:latin typeface="+mn-lt"/>
              <a:ea typeface="+mn-ea"/>
              <a:cs typeface="+mn-cs"/>
            </a:rPr>
            <a:t>　　　　　　　　　　　　　　　　　　　　</a:t>
          </a:r>
          <a:endParaRPr kumimoji="1" lang="en-US" altLang="ja-JP" sz="1100">
            <a:ea typeface="ＤＦ平成ゴシック体W5" panose="02010609000101010101" pitchFamily="1" charset="-128"/>
          </a:endParaRPr>
        </a:p>
        <a:p>
          <a:pPr algn="l"/>
          <a:r>
            <a:rPr kumimoji="1" lang="ja-JP" altLang="en-US" sz="1100">
              <a:ea typeface="ＤＦ平成ゴシック体W5" panose="02010609000101010101" pitchFamily="1" charset="-128"/>
            </a:rPr>
            <a:t>退職時及びピーク時の給料月額</a:t>
          </a:r>
        </a:p>
        <a:p>
          <a:pPr algn="l"/>
          <a:r>
            <a:rPr kumimoji="1" lang="ja-JP" altLang="en-US" sz="1100">
              <a:ea typeface="ＤＦ平成ゴシック体W5" panose="02010609000101010101" pitchFamily="1" charset="-128"/>
            </a:rPr>
            <a:t>　＝　給料　＋　教職調整額＋　給料の調整額</a:t>
          </a:r>
        </a:p>
        <a:p>
          <a:pPr algn="l"/>
          <a:r>
            <a:rPr kumimoji="1" lang="ja-JP" altLang="en-US" sz="1100">
              <a:ea typeface="ＤＦ平成ゴシック体W5" panose="02010609000101010101" pitchFamily="1" charset="-128"/>
            </a:rPr>
            <a:t> </a:t>
          </a:r>
        </a:p>
      </xdr:txBody>
    </xdr:sp>
    <xdr:clientData/>
  </xdr:twoCellAnchor>
  <xdr:twoCellAnchor editAs="oneCell">
    <xdr:from>
      <xdr:col>13</xdr:col>
      <xdr:colOff>85725</xdr:colOff>
      <xdr:row>65</xdr:row>
      <xdr:rowOff>76200</xdr:rowOff>
    </xdr:from>
    <xdr:to>
      <xdr:col>36</xdr:col>
      <xdr:colOff>99177</xdr:colOff>
      <xdr:row>80</xdr:row>
      <xdr:rowOff>414</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1">
          <a:clrChange>
            <a:clrFrom>
              <a:srgbClr val="FFFFFF"/>
            </a:clrFrom>
            <a:clrTo>
              <a:srgbClr val="FFFFFF">
                <a:alpha val="0"/>
              </a:srgbClr>
            </a:clrTo>
          </a:clrChange>
        </a:blip>
        <a:stretch>
          <a:fillRect/>
        </a:stretch>
      </xdr:blipFill>
      <xdr:spPr>
        <a:xfrm>
          <a:off x="2438400" y="7486650"/>
          <a:ext cx="4175877" cy="26384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X101"/>
  <sheetViews>
    <sheetView tabSelected="1" view="pageBreakPreview" zoomScaleNormal="70" zoomScaleSheetLayoutView="100" workbookViewId="0">
      <selection activeCell="B3" sqref="B3:F4"/>
    </sheetView>
  </sheetViews>
  <sheetFormatPr defaultColWidth="2.375" defaultRowHeight="13.5"/>
  <cols>
    <col min="38" max="38" width="2.375" customWidth="1"/>
    <col min="39" max="44" width="2.375" hidden="1" customWidth="1"/>
    <col min="45" max="46" width="10.375" hidden="1" customWidth="1"/>
    <col min="47" max="47" width="9" hidden="1" customWidth="1"/>
    <col min="48" max="49" width="2.375" hidden="1" customWidth="1"/>
    <col min="50" max="50" width="3.375" hidden="1" customWidth="1"/>
  </cols>
  <sheetData>
    <row r="1" spans="1:50" ht="18" customHeight="1">
      <c r="A1" s="243" t="s">
        <v>176</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S1" t="s">
        <v>5</v>
      </c>
      <c r="AT1">
        <v>1</v>
      </c>
      <c r="AU1" t="s">
        <v>41</v>
      </c>
      <c r="AX1" t="s">
        <v>36</v>
      </c>
    </row>
    <row r="2" spans="1:50">
      <c r="A2" s="85"/>
      <c r="B2" s="300" t="s">
        <v>0</v>
      </c>
      <c r="C2" s="301"/>
      <c r="D2" s="301"/>
      <c r="E2" s="301"/>
      <c r="F2" s="302"/>
      <c r="G2" s="300" t="s">
        <v>1</v>
      </c>
      <c r="H2" s="301"/>
      <c r="I2" s="301"/>
      <c r="J2" s="301"/>
      <c r="K2" s="301"/>
      <c r="L2" s="301"/>
      <c r="M2" s="302"/>
      <c r="N2" s="300" t="s">
        <v>2</v>
      </c>
      <c r="O2" s="301"/>
      <c r="P2" s="301"/>
      <c r="Q2" s="301"/>
      <c r="R2" s="302"/>
      <c r="S2" s="95" t="s">
        <v>38</v>
      </c>
      <c r="T2" s="96"/>
      <c r="U2" s="300" t="s">
        <v>4</v>
      </c>
      <c r="V2" s="301"/>
      <c r="W2" s="301"/>
      <c r="X2" s="301"/>
      <c r="Y2" s="301"/>
      <c r="Z2" s="302"/>
      <c r="AA2" s="300" t="s">
        <v>33</v>
      </c>
      <c r="AB2" s="301"/>
      <c r="AC2" s="302"/>
      <c r="AD2" s="300" t="s">
        <v>34</v>
      </c>
      <c r="AE2" s="301"/>
      <c r="AF2" s="302"/>
      <c r="AG2" s="360" t="s">
        <v>35</v>
      </c>
      <c r="AH2" s="361"/>
      <c r="AI2" s="361"/>
      <c r="AJ2" s="361"/>
      <c r="AK2" s="362"/>
      <c r="AS2" t="s">
        <v>32</v>
      </c>
      <c r="AT2">
        <v>4</v>
      </c>
      <c r="AU2" t="s">
        <v>42</v>
      </c>
      <c r="AX2" t="s">
        <v>37</v>
      </c>
    </row>
    <row r="3" spans="1:50" ht="13.5" customHeight="1">
      <c r="A3" s="85"/>
      <c r="B3" s="354" t="s">
        <v>110</v>
      </c>
      <c r="C3" s="355"/>
      <c r="D3" s="355"/>
      <c r="E3" s="355"/>
      <c r="F3" s="356"/>
      <c r="G3" s="354" t="s">
        <v>146</v>
      </c>
      <c r="H3" s="355"/>
      <c r="I3" s="355"/>
      <c r="J3" s="355"/>
      <c r="K3" s="355"/>
      <c r="L3" s="355"/>
      <c r="M3" s="356"/>
      <c r="N3" s="348">
        <v>23498</v>
      </c>
      <c r="O3" s="349"/>
      <c r="P3" s="349"/>
      <c r="Q3" s="349"/>
      <c r="R3" s="350"/>
      <c r="S3" s="367">
        <f>DATEDIF(N3,G6,"y")</f>
        <v>61</v>
      </c>
      <c r="T3" s="368"/>
      <c r="U3" s="344" t="s">
        <v>30</v>
      </c>
      <c r="V3" s="345"/>
      <c r="W3" s="345"/>
      <c r="X3" s="345"/>
      <c r="Y3" s="345"/>
      <c r="Z3" s="376"/>
      <c r="AA3" s="354">
        <v>2</v>
      </c>
      <c r="AB3" s="355"/>
      <c r="AC3" s="356"/>
      <c r="AD3" s="354">
        <v>140</v>
      </c>
      <c r="AE3" s="355"/>
      <c r="AF3" s="356"/>
      <c r="AG3" s="354" t="s">
        <v>37</v>
      </c>
      <c r="AH3" s="355"/>
      <c r="AI3" s="355"/>
      <c r="AJ3" s="355"/>
      <c r="AK3" s="356"/>
      <c r="AM3" s="275">
        <f>VLOOKUP(U3,AS1:AT5,2,FALSE)</f>
        <v>7</v>
      </c>
      <c r="AN3" s="275"/>
      <c r="AO3" s="275">
        <f>IF(OR(AA3="特２",AA3="特二",AA3="特2"),"T2",AA3)</f>
        <v>2</v>
      </c>
      <c r="AP3" s="275"/>
      <c r="AS3" t="s">
        <v>30</v>
      </c>
      <c r="AT3">
        <v>7</v>
      </c>
      <c r="AU3" t="s">
        <v>43</v>
      </c>
    </row>
    <row r="4" spans="1:50" ht="13.5" customHeight="1">
      <c r="A4" s="85"/>
      <c r="B4" s="357"/>
      <c r="C4" s="358"/>
      <c r="D4" s="358"/>
      <c r="E4" s="358"/>
      <c r="F4" s="359"/>
      <c r="G4" s="357"/>
      <c r="H4" s="358"/>
      <c r="I4" s="358"/>
      <c r="J4" s="358"/>
      <c r="K4" s="358"/>
      <c r="L4" s="358"/>
      <c r="M4" s="359"/>
      <c r="N4" s="351"/>
      <c r="O4" s="352"/>
      <c r="P4" s="352"/>
      <c r="Q4" s="352"/>
      <c r="R4" s="353"/>
      <c r="S4" s="369"/>
      <c r="T4" s="370"/>
      <c r="U4" s="346"/>
      <c r="V4" s="347"/>
      <c r="W4" s="347"/>
      <c r="X4" s="347"/>
      <c r="Y4" s="347"/>
      <c r="Z4" s="377"/>
      <c r="AA4" s="357"/>
      <c r="AB4" s="358"/>
      <c r="AC4" s="359"/>
      <c r="AD4" s="357"/>
      <c r="AE4" s="358"/>
      <c r="AF4" s="359"/>
      <c r="AG4" s="357"/>
      <c r="AH4" s="358"/>
      <c r="AI4" s="358"/>
      <c r="AJ4" s="358"/>
      <c r="AK4" s="359"/>
      <c r="AM4" s="275"/>
      <c r="AN4" s="275"/>
      <c r="AO4" s="275"/>
      <c r="AP4" s="275"/>
      <c r="AS4" t="s">
        <v>31</v>
      </c>
      <c r="AT4">
        <v>8</v>
      </c>
      <c r="AU4" t="s">
        <v>116</v>
      </c>
    </row>
    <row r="5" spans="1:50" ht="14.25" thickBot="1">
      <c r="A5" s="85"/>
      <c r="B5" s="300" t="s">
        <v>3</v>
      </c>
      <c r="C5" s="301"/>
      <c r="D5" s="301"/>
      <c r="E5" s="301"/>
      <c r="F5" s="302"/>
      <c r="G5" s="300" t="s">
        <v>39</v>
      </c>
      <c r="H5" s="301"/>
      <c r="I5" s="301"/>
      <c r="J5" s="301"/>
      <c r="K5" s="302"/>
      <c r="L5" s="300" t="s">
        <v>40</v>
      </c>
      <c r="M5" s="301"/>
      <c r="N5" s="301"/>
      <c r="O5" s="301"/>
      <c r="P5" s="301"/>
      <c r="Q5" s="302"/>
      <c r="R5" s="303" t="s">
        <v>44</v>
      </c>
      <c r="S5" s="304"/>
      <c r="T5" s="304"/>
      <c r="U5" s="304"/>
      <c r="V5" s="304"/>
      <c r="W5" s="304"/>
      <c r="X5" s="304"/>
      <c r="Y5" s="304"/>
      <c r="Z5" s="305"/>
      <c r="AA5" s="303" t="s">
        <v>84</v>
      </c>
      <c r="AB5" s="304"/>
      <c r="AC5" s="304"/>
      <c r="AD5" s="304"/>
      <c r="AE5" s="304"/>
      <c r="AF5" s="304"/>
      <c r="AG5" s="304"/>
      <c r="AH5" s="304"/>
      <c r="AI5" s="305"/>
      <c r="AJ5" s="85"/>
      <c r="AK5" s="85"/>
      <c r="AS5" t="s">
        <v>147</v>
      </c>
      <c r="AT5">
        <v>21</v>
      </c>
      <c r="AU5" t="s">
        <v>117</v>
      </c>
    </row>
    <row r="6" spans="1:50">
      <c r="A6" s="85"/>
      <c r="B6" s="348">
        <v>32599</v>
      </c>
      <c r="C6" s="349"/>
      <c r="D6" s="349"/>
      <c r="E6" s="349"/>
      <c r="F6" s="350"/>
      <c r="G6" s="348">
        <v>46112</v>
      </c>
      <c r="H6" s="349"/>
      <c r="I6" s="349"/>
      <c r="J6" s="349"/>
      <c r="K6" s="350"/>
      <c r="L6" s="344" t="s">
        <v>150</v>
      </c>
      <c r="M6" s="345"/>
      <c r="N6" s="345"/>
      <c r="O6" s="345"/>
      <c r="P6" s="345"/>
      <c r="Q6" s="345"/>
      <c r="R6" s="365">
        <f>AT7</f>
        <v>37</v>
      </c>
      <c r="S6" s="287"/>
      <c r="T6" s="287" t="s">
        <v>45</v>
      </c>
      <c r="U6" s="287"/>
      <c r="V6" s="287">
        <f>AU7</f>
        <v>0</v>
      </c>
      <c r="W6" s="287"/>
      <c r="X6" s="287"/>
      <c r="Y6" s="287" t="s">
        <v>46</v>
      </c>
      <c r="Z6" s="363"/>
      <c r="AA6" s="365">
        <f>AT8</f>
        <v>37</v>
      </c>
      <c r="AB6" s="287"/>
      <c r="AC6" s="287" t="s">
        <v>45</v>
      </c>
      <c r="AD6" s="287"/>
      <c r="AE6" s="272">
        <f>AU8</f>
        <v>0</v>
      </c>
      <c r="AF6" s="272"/>
      <c r="AG6" s="272"/>
      <c r="AH6" s="272" t="s">
        <v>46</v>
      </c>
      <c r="AI6" s="273"/>
      <c r="AJ6" s="85"/>
      <c r="AK6" s="85"/>
      <c r="AM6" s="275">
        <f>IF(AND(G6&gt;=DATE(2020,4,1),G6&lt;=DATE(2021,3,31)),2020,IF(AND(G6&gt;=DATE(2021,4,1),G6&lt;=DATE(2022,3,31)),2021,IF(AND(G6&gt;=DATE(2022,4,1),G6&lt;=DATE(2023,3,31)),2022,IF(AND(G6&gt;=DATE(2023,4,1),G6&lt;=DATE(2024,3,31)),2023,0))))</f>
        <v>0</v>
      </c>
      <c r="AN6" s="275"/>
      <c r="AO6" s="275"/>
      <c r="AP6" s="275"/>
      <c r="AQ6" s="275"/>
      <c r="AR6" s="275"/>
      <c r="AS6">
        <f>ROUNDUP(DATEDIF(B6,G6,"M")&amp;"."&amp;DATEDIF(B6,G6,"MD"),0)</f>
        <v>444</v>
      </c>
      <c r="AU6" t="s">
        <v>150</v>
      </c>
    </row>
    <row r="7" spans="1:50" ht="14.25" thickBot="1">
      <c r="A7" s="85"/>
      <c r="B7" s="351"/>
      <c r="C7" s="352"/>
      <c r="D7" s="352"/>
      <c r="E7" s="352"/>
      <c r="F7" s="353"/>
      <c r="G7" s="351"/>
      <c r="H7" s="352"/>
      <c r="I7" s="352"/>
      <c r="J7" s="352"/>
      <c r="K7" s="353"/>
      <c r="L7" s="346"/>
      <c r="M7" s="347"/>
      <c r="N7" s="347"/>
      <c r="O7" s="347"/>
      <c r="P7" s="347"/>
      <c r="Q7" s="347"/>
      <c r="R7" s="366"/>
      <c r="S7" s="288"/>
      <c r="T7" s="288"/>
      <c r="U7" s="288"/>
      <c r="V7" s="288"/>
      <c r="W7" s="288"/>
      <c r="X7" s="288"/>
      <c r="Y7" s="288"/>
      <c r="Z7" s="364"/>
      <c r="AA7" s="366"/>
      <c r="AB7" s="288"/>
      <c r="AC7" s="288"/>
      <c r="AD7" s="288"/>
      <c r="AE7" s="267"/>
      <c r="AF7" s="267"/>
      <c r="AG7" s="267"/>
      <c r="AH7" s="267"/>
      <c r="AI7" s="274"/>
      <c r="AJ7" s="85"/>
      <c r="AK7" s="85"/>
      <c r="AM7" s="275"/>
      <c r="AN7" s="275"/>
      <c r="AO7" s="275"/>
      <c r="AP7" s="275"/>
      <c r="AQ7" s="275"/>
      <c r="AR7" s="275"/>
      <c r="AS7">
        <f>AS6-AF9</f>
        <v>444</v>
      </c>
      <c r="AT7">
        <f>IF(AS6/12&lt;1,1,ROUNDDOWN(AS6/12,0))</f>
        <v>37</v>
      </c>
      <c r="AU7">
        <f>IF(AS6/12&lt;1,0,MOD(AS6,12))</f>
        <v>0</v>
      </c>
    </row>
    <row r="8" spans="1:50" ht="14.25" thickBot="1">
      <c r="A8" s="85"/>
      <c r="B8" s="85" t="s">
        <v>47</v>
      </c>
      <c r="C8" s="85"/>
      <c r="D8" s="85"/>
      <c r="E8" s="85"/>
      <c r="F8" s="85"/>
      <c r="G8" s="85" t="s">
        <v>48</v>
      </c>
      <c r="H8" s="85"/>
      <c r="I8" s="85"/>
      <c r="J8" s="85"/>
      <c r="K8" s="85"/>
      <c r="L8" s="85"/>
      <c r="M8" s="85"/>
      <c r="N8" s="85" t="s">
        <v>50</v>
      </c>
      <c r="O8" s="85"/>
      <c r="P8" s="85"/>
      <c r="Q8" s="85"/>
      <c r="R8" s="85"/>
      <c r="S8" s="85"/>
      <c r="T8" s="85"/>
      <c r="U8" s="85"/>
      <c r="V8" s="85"/>
      <c r="W8" s="85"/>
      <c r="X8" s="85"/>
      <c r="Y8" s="85"/>
      <c r="Z8" s="85"/>
      <c r="AA8" s="85"/>
      <c r="AB8" s="85"/>
      <c r="AC8" s="85"/>
      <c r="AD8" s="85"/>
      <c r="AE8" s="85"/>
      <c r="AF8" s="85" t="s">
        <v>83</v>
      </c>
      <c r="AG8" s="85"/>
      <c r="AH8" s="85"/>
      <c r="AI8" s="85"/>
      <c r="AJ8" s="85"/>
      <c r="AK8" s="85"/>
      <c r="AM8" s="371">
        <f>MONTH(G6)</f>
        <v>3</v>
      </c>
      <c r="AN8" s="371"/>
      <c r="AO8" s="277" t="e">
        <f>DATEDIF(N3,AM10,"y")</f>
        <v>#NUM!</v>
      </c>
      <c r="AP8" s="277"/>
      <c r="AT8">
        <f>IF(AS7/12&lt;1,1,ROUNDDOWN(AS7/12,0))</f>
        <v>37</v>
      </c>
      <c r="AU8" s="116">
        <f>IF(AS7/12&lt;1,0,MOD(AS7,12))</f>
        <v>0</v>
      </c>
    </row>
    <row r="9" spans="1:50" ht="14.25" thickTop="1">
      <c r="A9" s="85"/>
      <c r="B9" s="244"/>
      <c r="C9" s="244"/>
      <c r="D9" s="244"/>
      <c r="E9" s="244"/>
      <c r="F9" s="244"/>
      <c r="G9" s="244"/>
      <c r="H9" s="244"/>
      <c r="I9" s="244"/>
      <c r="J9" s="244"/>
      <c r="K9" s="244"/>
      <c r="L9" s="245" t="s">
        <v>49</v>
      </c>
      <c r="M9" s="245"/>
      <c r="N9" s="245">
        <f>IF(AS9&lt;AS10,DATEDIF(AS9,AS10+1,"M"),0)</f>
        <v>0</v>
      </c>
      <c r="O9" s="245"/>
      <c r="P9" s="245"/>
      <c r="Q9" s="245"/>
      <c r="R9" s="245" t="s">
        <v>46</v>
      </c>
      <c r="S9" s="245"/>
      <c r="T9" s="85"/>
      <c r="U9" s="85"/>
      <c r="V9" s="85"/>
      <c r="W9" s="85"/>
      <c r="X9" s="85"/>
      <c r="Y9" s="85"/>
      <c r="Z9" s="85"/>
      <c r="AA9" s="85"/>
      <c r="AB9" s="85"/>
      <c r="AC9" s="85"/>
      <c r="AD9" s="85"/>
      <c r="AE9" s="85"/>
      <c r="AF9" s="378">
        <f>AG12+AG18+AG22+AG36+AG30+AG39+AG42+AG45+AG49</f>
        <v>0</v>
      </c>
      <c r="AG9" s="379"/>
      <c r="AH9" s="379"/>
      <c r="AI9" s="379"/>
      <c r="AJ9" s="372" t="s">
        <v>69</v>
      </c>
      <c r="AK9" s="373"/>
      <c r="AM9" s="371"/>
      <c r="AN9" s="371"/>
      <c r="AO9" s="277"/>
      <c r="AP9" s="277"/>
      <c r="AS9" t="str">
        <f>IF(B9&gt;0,IF(DAY(B9)&gt;1,DATE(YEAR(B9),MONTH(B9)+1,1),B9),"")</f>
        <v/>
      </c>
    </row>
    <row r="10" spans="1:50" ht="14.25" thickBot="1">
      <c r="A10" s="85"/>
      <c r="B10" s="244"/>
      <c r="C10" s="244"/>
      <c r="D10" s="244"/>
      <c r="E10" s="244"/>
      <c r="F10" s="244"/>
      <c r="G10" s="244"/>
      <c r="H10" s="244"/>
      <c r="I10" s="244"/>
      <c r="J10" s="244"/>
      <c r="K10" s="244"/>
      <c r="L10" s="245"/>
      <c r="M10" s="245"/>
      <c r="N10" s="245"/>
      <c r="O10" s="245"/>
      <c r="P10" s="245"/>
      <c r="Q10" s="245"/>
      <c r="R10" s="245"/>
      <c r="S10" s="245"/>
      <c r="T10" s="85"/>
      <c r="U10" s="85"/>
      <c r="V10" s="85"/>
      <c r="W10" s="85"/>
      <c r="X10" s="85"/>
      <c r="Y10" s="85"/>
      <c r="Z10" s="85"/>
      <c r="AA10" s="85"/>
      <c r="AB10" s="85"/>
      <c r="AC10" s="85"/>
      <c r="AD10" s="85"/>
      <c r="AE10" s="85"/>
      <c r="AF10" s="380"/>
      <c r="AG10" s="381"/>
      <c r="AH10" s="381"/>
      <c r="AI10" s="381"/>
      <c r="AJ10" s="374"/>
      <c r="AK10" s="375"/>
      <c r="AM10" s="276">
        <f>IF(OR(AM8=1,AM8=2,AM8=3),DATE(AM6,3,31),DATE(AM6+1,3,31))</f>
        <v>91</v>
      </c>
      <c r="AN10" s="276"/>
      <c r="AO10" s="276"/>
      <c r="AP10" s="276"/>
      <c r="AS10" t="str">
        <f>IF(G9&gt;0,(IF(G9-1=DATE(YEAR(G9-1),MONTH(G9-1)+1,0),G9-1,DATE(YEAR(G9-1),MONTH(G9-1),0))),"")</f>
        <v/>
      </c>
    </row>
    <row r="11" spans="1:50" ht="15" thickTop="1" thickBot="1">
      <c r="A11" s="85"/>
      <c r="B11" s="85" t="s">
        <v>51</v>
      </c>
      <c r="C11" s="85"/>
      <c r="D11" s="85"/>
      <c r="E11" s="85"/>
      <c r="F11" s="85"/>
      <c r="G11" s="85" t="s">
        <v>52</v>
      </c>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M11" s="276"/>
      <c r="AN11" s="276"/>
      <c r="AO11" s="276"/>
      <c r="AP11" s="276"/>
    </row>
    <row r="12" spans="1:50">
      <c r="A12" s="85"/>
      <c r="B12" s="244"/>
      <c r="C12" s="244"/>
      <c r="D12" s="244"/>
      <c r="E12" s="244"/>
      <c r="F12" s="244"/>
      <c r="G12" s="244"/>
      <c r="H12" s="244"/>
      <c r="I12" s="244"/>
      <c r="J12" s="244"/>
      <c r="K12" s="244"/>
      <c r="L12" s="245" t="s">
        <v>49</v>
      </c>
      <c r="M12" s="245"/>
      <c r="N12" s="245">
        <f>IF(AS12&lt;AS13,DATEDIF(AS12,AS13+1,"M"),0)</f>
        <v>0</v>
      </c>
      <c r="O12" s="245"/>
      <c r="P12" s="245"/>
      <c r="Q12" s="245"/>
      <c r="R12" s="245" t="s">
        <v>46</v>
      </c>
      <c r="S12" s="245"/>
      <c r="T12" s="85"/>
      <c r="U12" s="85"/>
      <c r="V12" s="85"/>
      <c r="W12" s="245">
        <f>N9+N12+N15</f>
        <v>0</v>
      </c>
      <c r="X12" s="245"/>
      <c r="Y12" s="245"/>
      <c r="Z12" s="245"/>
      <c r="AA12" s="245" t="s">
        <v>64</v>
      </c>
      <c r="AB12" s="245"/>
      <c r="AC12" s="246" t="s">
        <v>65</v>
      </c>
      <c r="AD12" s="245"/>
      <c r="AE12" s="85"/>
      <c r="AF12" s="247" t="s">
        <v>66</v>
      </c>
      <c r="AG12" s="268">
        <f>W12/2</f>
        <v>0</v>
      </c>
      <c r="AH12" s="269"/>
      <c r="AI12" s="269"/>
      <c r="AJ12" s="272" t="s">
        <v>69</v>
      </c>
      <c r="AK12" s="273"/>
      <c r="AS12" t="str">
        <f>IF(B12&gt;0,IF(DAY(B12)&gt;1,DATE(YEAR(B12),MONTH(B12)+1,1),B12),"")</f>
        <v/>
      </c>
    </row>
    <row r="13" spans="1:50" ht="14.25" thickBot="1">
      <c r="A13" s="85"/>
      <c r="B13" s="244"/>
      <c r="C13" s="244"/>
      <c r="D13" s="244"/>
      <c r="E13" s="244"/>
      <c r="F13" s="244"/>
      <c r="G13" s="244"/>
      <c r="H13" s="244"/>
      <c r="I13" s="244"/>
      <c r="J13" s="244"/>
      <c r="K13" s="244"/>
      <c r="L13" s="245"/>
      <c r="M13" s="245"/>
      <c r="N13" s="245"/>
      <c r="O13" s="245"/>
      <c r="P13" s="245"/>
      <c r="Q13" s="245"/>
      <c r="R13" s="245"/>
      <c r="S13" s="245"/>
      <c r="T13" s="85"/>
      <c r="U13" s="85"/>
      <c r="V13" s="85"/>
      <c r="W13" s="245"/>
      <c r="X13" s="245"/>
      <c r="Y13" s="245"/>
      <c r="Z13" s="245"/>
      <c r="AA13" s="245"/>
      <c r="AB13" s="245"/>
      <c r="AC13" s="245"/>
      <c r="AD13" s="245"/>
      <c r="AE13" s="85"/>
      <c r="AF13" s="245"/>
      <c r="AG13" s="270"/>
      <c r="AH13" s="271"/>
      <c r="AI13" s="271"/>
      <c r="AJ13" s="267"/>
      <c r="AK13" s="274"/>
      <c r="AS13" t="str">
        <f>IF(G12&gt;0,(IF(G12-1=DATE(YEAR(G12-1),MONTH(G12-1)+1,0),G12-1,DATE(YEAR(G12-1),MONTH(G12-1),0))),"")</f>
        <v/>
      </c>
    </row>
    <row r="14" spans="1:50">
      <c r="A14" s="85"/>
      <c r="B14" s="85" t="s">
        <v>54</v>
      </c>
      <c r="C14" s="85"/>
      <c r="D14" s="85"/>
      <c r="E14" s="85"/>
      <c r="F14" s="85"/>
      <c r="G14" s="85" t="s">
        <v>53</v>
      </c>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row>
    <row r="15" spans="1:50">
      <c r="A15" s="85"/>
      <c r="B15" s="244"/>
      <c r="C15" s="244"/>
      <c r="D15" s="244"/>
      <c r="E15" s="244"/>
      <c r="F15" s="244"/>
      <c r="G15" s="244"/>
      <c r="H15" s="244"/>
      <c r="I15" s="244"/>
      <c r="J15" s="244"/>
      <c r="K15" s="244"/>
      <c r="L15" s="245" t="s">
        <v>49</v>
      </c>
      <c r="M15" s="245"/>
      <c r="N15" s="245">
        <f>IF(AS15&lt;AS16,DATEDIF(AS15,AS16+1,"M"),0)</f>
        <v>0</v>
      </c>
      <c r="O15" s="245"/>
      <c r="P15" s="245"/>
      <c r="Q15" s="245"/>
      <c r="R15" s="245" t="s">
        <v>46</v>
      </c>
      <c r="S15" s="245"/>
      <c r="T15" s="85"/>
      <c r="U15" s="85"/>
      <c r="V15" s="85"/>
      <c r="W15" s="85"/>
      <c r="X15" s="85"/>
      <c r="Y15" s="85"/>
      <c r="Z15" s="85"/>
      <c r="AA15" s="85"/>
      <c r="AB15" s="85"/>
      <c r="AC15" s="85"/>
      <c r="AD15" s="85"/>
      <c r="AE15" s="85"/>
      <c r="AF15" s="85"/>
      <c r="AG15" s="85"/>
      <c r="AH15" s="85"/>
      <c r="AI15" s="85"/>
      <c r="AJ15" s="85"/>
      <c r="AK15" s="85"/>
      <c r="AS15" t="str">
        <f>IF(B15&gt;0,IF(DAY(B15)&gt;1,DATE(YEAR(B15),MONTH(B15)+1,1),B15),"")</f>
        <v/>
      </c>
    </row>
    <row r="16" spans="1:50" ht="14.25" thickBot="1">
      <c r="A16" s="85"/>
      <c r="B16" s="244"/>
      <c r="C16" s="244"/>
      <c r="D16" s="244"/>
      <c r="E16" s="244"/>
      <c r="F16" s="244"/>
      <c r="G16" s="244"/>
      <c r="H16" s="244"/>
      <c r="I16" s="244"/>
      <c r="J16" s="244"/>
      <c r="K16" s="244"/>
      <c r="L16" s="245"/>
      <c r="M16" s="245"/>
      <c r="N16" s="245"/>
      <c r="O16" s="245"/>
      <c r="P16" s="245"/>
      <c r="Q16" s="245"/>
      <c r="R16" s="245"/>
      <c r="S16" s="245"/>
      <c r="T16" s="85"/>
      <c r="U16" s="85"/>
      <c r="V16" s="85"/>
      <c r="W16" s="85"/>
      <c r="X16" s="85"/>
      <c r="Y16" s="85"/>
      <c r="Z16" s="85"/>
      <c r="AA16" s="85"/>
      <c r="AB16" s="85"/>
      <c r="AC16" s="85"/>
      <c r="AD16" s="85"/>
      <c r="AE16" s="85"/>
      <c r="AF16" s="85"/>
      <c r="AG16" s="85"/>
      <c r="AH16" s="85"/>
      <c r="AI16" s="85"/>
      <c r="AJ16" s="85"/>
      <c r="AK16" s="85"/>
      <c r="AS16" t="str">
        <f>IF(G15&gt;0,(IF(G15-1=DATE(YEAR(G15-1),MONTH(G15-1)+1,0),G15-1,DATE(YEAR(G15-1),MONTH(G15-1),0))),"")</f>
        <v/>
      </c>
    </row>
    <row r="17" spans="1:47" ht="14.25" thickBot="1">
      <c r="A17" s="85"/>
      <c r="B17" s="85" t="s">
        <v>55</v>
      </c>
      <c r="C17" s="85"/>
      <c r="D17" s="85"/>
      <c r="E17" s="85"/>
      <c r="F17" s="85"/>
      <c r="G17" s="85" t="s">
        <v>56</v>
      </c>
      <c r="H17" s="85"/>
      <c r="I17" s="85"/>
      <c r="J17" s="85"/>
      <c r="K17" s="85"/>
      <c r="L17" s="312" t="s">
        <v>61</v>
      </c>
      <c r="M17" s="313"/>
      <c r="N17" s="313"/>
      <c r="O17" s="313"/>
      <c r="P17" s="313"/>
      <c r="Q17" s="313"/>
      <c r="R17" s="307"/>
      <c r="S17" s="308"/>
      <c r="T17" s="308"/>
      <c r="U17" s="308"/>
      <c r="V17" s="308"/>
      <c r="W17" s="309"/>
      <c r="X17" s="85"/>
      <c r="Y17" s="85"/>
      <c r="Z17" s="85"/>
      <c r="AA17" s="85"/>
      <c r="AB17" s="85"/>
      <c r="AC17" s="85"/>
      <c r="AD17" s="85"/>
      <c r="AE17" s="85"/>
      <c r="AF17" s="85"/>
      <c r="AG17" s="85"/>
      <c r="AH17" s="85"/>
      <c r="AI17" s="85"/>
      <c r="AJ17" s="85"/>
      <c r="AK17" s="85"/>
    </row>
    <row r="18" spans="1:47">
      <c r="A18" s="85"/>
      <c r="B18" s="306" t="str">
        <f>IF(R17="","",R17+57)</f>
        <v/>
      </c>
      <c r="C18" s="306"/>
      <c r="D18" s="306"/>
      <c r="E18" s="306"/>
      <c r="F18" s="306"/>
      <c r="G18" s="244"/>
      <c r="H18" s="244"/>
      <c r="I18" s="244"/>
      <c r="J18" s="244"/>
      <c r="K18" s="244"/>
      <c r="L18" s="245" t="s">
        <v>49</v>
      </c>
      <c r="M18" s="245"/>
      <c r="N18" s="245">
        <f>IF(R17="",0,IF(AS18&lt;AS19,DATEDIF(AS18,AS19+1,"M"),0))</f>
        <v>0</v>
      </c>
      <c r="O18" s="245"/>
      <c r="P18" s="245"/>
      <c r="Q18" s="245"/>
      <c r="R18" s="245" t="s">
        <v>46</v>
      </c>
      <c r="S18" s="245"/>
      <c r="T18" s="85"/>
      <c r="U18" s="85"/>
      <c r="V18" s="85"/>
      <c r="W18" s="85"/>
      <c r="X18" s="85"/>
      <c r="Y18" s="245">
        <f>IF(AS18="",0,IF(AS19&gt;AT19,DATEDIF(AS18,AT19,"M")+1,(DATEDIF(AS18,AS19,"M")+1)))+IF(AS21="",0,IF(AS22&gt;AT22,DATEDIF(AS21,AT22,"M")+1,(DATEDIF(AS21,AS22,"M")+1)))+IF(AS24="",0,IF(AS25&gt;AT25,DATEDIF(AS24,AT25,"M")+1,(DATEDIF(AS24,AS25,"M")+1)))</f>
        <v>0</v>
      </c>
      <c r="Z18" s="245"/>
      <c r="AA18" s="245"/>
      <c r="AB18" s="245" t="s">
        <v>64</v>
      </c>
      <c r="AC18" s="245"/>
      <c r="AD18" s="246" t="s">
        <v>67</v>
      </c>
      <c r="AE18" s="245"/>
      <c r="AF18" s="247" t="s">
        <v>66</v>
      </c>
      <c r="AG18" s="268">
        <f>Y18/3</f>
        <v>0</v>
      </c>
      <c r="AH18" s="269"/>
      <c r="AI18" s="269"/>
      <c r="AJ18" s="272" t="s">
        <v>69</v>
      </c>
      <c r="AK18" s="273"/>
      <c r="AR18" s="91" t="s">
        <v>100</v>
      </c>
      <c r="AS18" s="90" t="str">
        <f>IF(R17&gt;0,IF(DAY(B18)&gt;1,DATE(YEAR(B18),MONTH(B18)+1,1),B18),"")</f>
        <v/>
      </c>
    </row>
    <row r="19" spans="1:47" ht="14.25" thickBot="1">
      <c r="A19" s="85"/>
      <c r="B19" s="306"/>
      <c r="C19" s="306"/>
      <c r="D19" s="306"/>
      <c r="E19" s="306"/>
      <c r="F19" s="306"/>
      <c r="G19" s="244"/>
      <c r="H19" s="244"/>
      <c r="I19" s="244"/>
      <c r="J19" s="244"/>
      <c r="K19" s="244"/>
      <c r="L19" s="245"/>
      <c r="M19" s="245"/>
      <c r="N19" s="245"/>
      <c r="O19" s="245"/>
      <c r="P19" s="245"/>
      <c r="Q19" s="245"/>
      <c r="R19" s="245"/>
      <c r="S19" s="245"/>
      <c r="T19" s="85"/>
      <c r="U19" s="85"/>
      <c r="V19" s="85"/>
      <c r="W19" s="85"/>
      <c r="X19" s="85"/>
      <c r="Y19" s="245"/>
      <c r="Z19" s="245"/>
      <c r="AA19" s="245"/>
      <c r="AB19" s="245"/>
      <c r="AC19" s="245"/>
      <c r="AD19" s="245"/>
      <c r="AE19" s="245"/>
      <c r="AF19" s="245"/>
      <c r="AG19" s="270"/>
      <c r="AH19" s="271"/>
      <c r="AI19" s="271"/>
      <c r="AJ19" s="267"/>
      <c r="AK19" s="274"/>
      <c r="AR19" s="91" t="s">
        <v>99</v>
      </c>
      <c r="AS19" s="90" t="str">
        <f>IF(G18&gt;0,(IF(G18-1=DATE(YEAR(G18-1),MONTH(G18-1)+1,0),G18-1,DATE(YEAR(G18-1),MONTH(G18-1),0))),"")</f>
        <v/>
      </c>
      <c r="AT19" s="90" t="str">
        <f>IF(R17="","",DATE(YEAR(R17)+1,MONTH(R17)+1,1)-1)</f>
        <v/>
      </c>
      <c r="AU19" t="s">
        <v>101</v>
      </c>
    </row>
    <row r="20" spans="1:47" ht="14.25" thickBot="1">
      <c r="A20" s="85"/>
      <c r="B20" s="85" t="s">
        <v>58</v>
      </c>
      <c r="C20" s="85"/>
      <c r="D20" s="85"/>
      <c r="E20" s="85"/>
      <c r="F20" s="85"/>
      <c r="G20" s="85" t="s">
        <v>57</v>
      </c>
      <c r="H20" s="85"/>
      <c r="I20" s="85"/>
      <c r="J20" s="85"/>
      <c r="K20" s="85"/>
      <c r="L20" s="312" t="s">
        <v>61</v>
      </c>
      <c r="M20" s="313"/>
      <c r="N20" s="313"/>
      <c r="O20" s="313"/>
      <c r="P20" s="313"/>
      <c r="Q20" s="313"/>
      <c r="R20" s="307"/>
      <c r="S20" s="308"/>
      <c r="T20" s="308"/>
      <c r="U20" s="308"/>
      <c r="V20" s="308"/>
      <c r="W20" s="309"/>
      <c r="X20" s="85"/>
      <c r="Y20" s="85"/>
      <c r="Z20" s="85"/>
      <c r="AA20" s="85"/>
      <c r="AB20" s="85"/>
      <c r="AC20" s="85"/>
      <c r="AD20" s="85"/>
      <c r="AE20" s="85"/>
      <c r="AF20" s="85"/>
      <c r="AG20" s="85"/>
      <c r="AH20" s="85"/>
      <c r="AI20" s="85"/>
      <c r="AJ20" s="85"/>
      <c r="AK20" s="85"/>
      <c r="AS20" s="90"/>
      <c r="AT20" s="90"/>
    </row>
    <row r="21" spans="1:47" ht="14.25" thickBot="1">
      <c r="A21" s="85"/>
      <c r="B21" s="306" t="str">
        <f>IF(R20="","",R20+57)</f>
        <v/>
      </c>
      <c r="C21" s="306"/>
      <c r="D21" s="306"/>
      <c r="E21" s="306"/>
      <c r="F21" s="306"/>
      <c r="G21" s="244"/>
      <c r="H21" s="244"/>
      <c r="I21" s="244"/>
      <c r="J21" s="244"/>
      <c r="K21" s="244"/>
      <c r="L21" s="245" t="s">
        <v>49</v>
      </c>
      <c r="M21" s="245"/>
      <c r="N21" s="245">
        <f>IF(R20="",0,IF(AS21&lt;AS22,DATEDIF(AS21,AS22+1,"M"),0))</f>
        <v>0</v>
      </c>
      <c r="O21" s="245"/>
      <c r="P21" s="245"/>
      <c r="Q21" s="245"/>
      <c r="R21" s="245" t="s">
        <v>46</v>
      </c>
      <c r="S21" s="245"/>
      <c r="T21" s="85"/>
      <c r="U21" s="85"/>
      <c r="V21" s="85"/>
      <c r="W21" s="85"/>
      <c r="X21" s="85"/>
      <c r="Y21" s="85"/>
      <c r="Z21" s="85"/>
      <c r="AA21" s="85"/>
      <c r="AB21" s="85"/>
      <c r="AC21" s="85"/>
      <c r="AD21" s="85"/>
      <c r="AE21" s="85"/>
      <c r="AF21" s="85"/>
      <c r="AG21" s="85"/>
      <c r="AH21" s="85"/>
      <c r="AI21" s="85"/>
      <c r="AJ21" s="85"/>
      <c r="AK21" s="85"/>
      <c r="AS21" s="90" t="str">
        <f>IF(R20&gt;0,IF(DAY(B21)&gt;1,DATE(YEAR(B21),MONTH(B21)+1,1),B21),"")</f>
        <v/>
      </c>
      <c r="AT21" s="90"/>
    </row>
    <row r="22" spans="1:47" ht="14.25" thickBot="1">
      <c r="A22" s="85"/>
      <c r="B22" s="306"/>
      <c r="C22" s="306"/>
      <c r="D22" s="306"/>
      <c r="E22" s="306"/>
      <c r="F22" s="306"/>
      <c r="G22" s="244"/>
      <c r="H22" s="244"/>
      <c r="I22" s="244"/>
      <c r="J22" s="244"/>
      <c r="K22" s="244"/>
      <c r="L22" s="245"/>
      <c r="M22" s="245"/>
      <c r="N22" s="245"/>
      <c r="O22" s="245"/>
      <c r="P22" s="245"/>
      <c r="Q22" s="245"/>
      <c r="R22" s="245"/>
      <c r="S22" s="245"/>
      <c r="T22" s="85"/>
      <c r="U22" s="85"/>
      <c r="V22" s="85"/>
      <c r="W22" s="85"/>
      <c r="X22" s="85"/>
      <c r="Y22" s="245">
        <f>IF(((IF(AS18="",0,DATEDIF(AS18,AS19+1,"M")))+(IF(AS21="",0,DATEDIF(AS21,AS22+1,"M")))+(IF(AS24="",0,DATEDIF(AS24,AS25+1,"M")))-Y18)&lt;1,0,(IF(AS18="",0,DATEDIF(AS18,AS19+1,"M"))+(IF(AS21="",0,DATEDIF(AS21,AS22+1,"M"))+(IF(AS24="",0,DATEDIF(AS24,AS25+1,"M"))-Y18))))</f>
        <v>0</v>
      </c>
      <c r="Z22" s="245"/>
      <c r="AA22" s="245"/>
      <c r="AB22" s="245" t="s">
        <v>64</v>
      </c>
      <c r="AC22" s="245"/>
      <c r="AD22" s="246" t="s">
        <v>65</v>
      </c>
      <c r="AE22" s="245"/>
      <c r="AF22" s="247" t="s">
        <v>66</v>
      </c>
      <c r="AG22" s="268">
        <f>Y22/2</f>
        <v>0</v>
      </c>
      <c r="AH22" s="269"/>
      <c r="AI22" s="269"/>
      <c r="AJ22" s="272" t="s">
        <v>69</v>
      </c>
      <c r="AK22" s="273"/>
      <c r="AS22" s="90" t="str">
        <f>IF(G21&gt;0,(IF(G21-1=DATE(YEAR(G21-1),MONTH(G21-1)+1,0),G21-1,DATE(YEAR(G21-1),MONTH(G21-1),0))),"")</f>
        <v/>
      </c>
      <c r="AT22" s="90" t="str">
        <f>IF(R20="","",DATE(YEAR(R20)+1,MONTH(R20)+1,1)-1)</f>
        <v/>
      </c>
    </row>
    <row r="23" spans="1:47" ht="14.25" thickBot="1">
      <c r="A23" s="85"/>
      <c r="B23" s="85" t="s">
        <v>59</v>
      </c>
      <c r="C23" s="85"/>
      <c r="D23" s="85"/>
      <c r="E23" s="85"/>
      <c r="F23" s="85"/>
      <c r="G23" s="85" t="s">
        <v>60</v>
      </c>
      <c r="H23" s="85"/>
      <c r="I23" s="85"/>
      <c r="J23" s="85"/>
      <c r="K23" s="85"/>
      <c r="L23" s="312" t="s">
        <v>61</v>
      </c>
      <c r="M23" s="313"/>
      <c r="N23" s="313"/>
      <c r="O23" s="313"/>
      <c r="P23" s="313"/>
      <c r="Q23" s="313"/>
      <c r="R23" s="307"/>
      <c r="S23" s="308"/>
      <c r="T23" s="308"/>
      <c r="U23" s="308"/>
      <c r="V23" s="308"/>
      <c r="W23" s="309"/>
      <c r="X23" s="85"/>
      <c r="Y23" s="245"/>
      <c r="Z23" s="245"/>
      <c r="AA23" s="245"/>
      <c r="AB23" s="245"/>
      <c r="AC23" s="245"/>
      <c r="AD23" s="245"/>
      <c r="AE23" s="245"/>
      <c r="AF23" s="245"/>
      <c r="AG23" s="270"/>
      <c r="AH23" s="271"/>
      <c r="AI23" s="271"/>
      <c r="AJ23" s="267"/>
      <c r="AK23" s="274"/>
      <c r="AS23" s="90"/>
      <c r="AT23" s="90"/>
    </row>
    <row r="24" spans="1:47">
      <c r="A24" s="85"/>
      <c r="B24" s="306" t="str">
        <f>IF(R23="","",R23+57)</f>
        <v/>
      </c>
      <c r="C24" s="306"/>
      <c r="D24" s="306"/>
      <c r="E24" s="306"/>
      <c r="F24" s="306"/>
      <c r="G24" s="244"/>
      <c r="H24" s="244"/>
      <c r="I24" s="244"/>
      <c r="J24" s="244"/>
      <c r="K24" s="244"/>
      <c r="L24" s="245" t="s">
        <v>49</v>
      </c>
      <c r="M24" s="245"/>
      <c r="N24" s="245">
        <f>IF(R23="",0,IF(AS24&lt;AS25,DATEDIF(AS24,AS25+1,"M"),0))</f>
        <v>0</v>
      </c>
      <c r="O24" s="245"/>
      <c r="P24" s="245"/>
      <c r="Q24" s="245"/>
      <c r="R24" s="245" t="s">
        <v>46</v>
      </c>
      <c r="S24" s="245"/>
      <c r="T24" s="85"/>
      <c r="U24" s="85"/>
      <c r="V24" s="85"/>
      <c r="W24" s="85"/>
      <c r="X24" s="85"/>
      <c r="Y24" s="85"/>
      <c r="Z24" s="85"/>
      <c r="AA24" s="85"/>
      <c r="AB24" s="85"/>
      <c r="AC24" s="85"/>
      <c r="AD24" s="85"/>
      <c r="AE24" s="85"/>
      <c r="AF24" s="85"/>
      <c r="AG24" s="85"/>
      <c r="AH24" s="85"/>
      <c r="AI24" s="85"/>
      <c r="AJ24" s="85"/>
      <c r="AK24" s="85"/>
      <c r="AS24" s="90" t="str">
        <f>IF(R23&gt;0,IF(DAY(B24)&gt;1,DATE(YEAR(B24),MONTH(B24)+1,1),B24),"")</f>
        <v/>
      </c>
      <c r="AT24" s="90"/>
    </row>
    <row r="25" spans="1:47">
      <c r="A25" s="85"/>
      <c r="B25" s="306"/>
      <c r="C25" s="306"/>
      <c r="D25" s="306"/>
      <c r="E25" s="306"/>
      <c r="F25" s="306"/>
      <c r="G25" s="244"/>
      <c r="H25" s="244"/>
      <c r="I25" s="244"/>
      <c r="J25" s="244"/>
      <c r="K25" s="244"/>
      <c r="L25" s="245"/>
      <c r="M25" s="245"/>
      <c r="N25" s="245"/>
      <c r="O25" s="245"/>
      <c r="P25" s="245"/>
      <c r="Q25" s="245"/>
      <c r="R25" s="245"/>
      <c r="S25" s="245"/>
      <c r="T25" s="85"/>
      <c r="U25" s="85"/>
      <c r="V25" s="85"/>
      <c r="W25" s="85"/>
      <c r="X25" s="85"/>
      <c r="Y25" s="85"/>
      <c r="Z25" s="85"/>
      <c r="AA25" s="85"/>
      <c r="AB25" s="85"/>
      <c r="AC25" s="85"/>
      <c r="AD25" s="85"/>
      <c r="AE25" s="85"/>
      <c r="AF25" s="85"/>
      <c r="AG25" s="85"/>
      <c r="AH25" s="85"/>
      <c r="AI25" s="85"/>
      <c r="AJ25" s="85"/>
      <c r="AK25" s="85"/>
      <c r="AS25" s="90" t="str">
        <f>IF(G24&gt;0,(IF(G24-1=DATE(YEAR(G24-1),MONTH(G24-1)+1,0),G24-1,DATE(YEAR(G24-1),MONTH(G24-1),0))),"")</f>
        <v/>
      </c>
      <c r="AT25" s="90" t="str">
        <f>IF(R23="","",DATE(YEAR(R23)+1,MONTH(R23)+1,1)-1)</f>
        <v/>
      </c>
    </row>
    <row r="26" spans="1:47" hidden="1">
      <c r="A26" s="85"/>
      <c r="B26" s="85" t="s">
        <v>102</v>
      </c>
      <c r="C26" s="85"/>
      <c r="D26" s="85"/>
      <c r="E26" s="85"/>
      <c r="F26" s="85"/>
      <c r="G26" s="85" t="s">
        <v>102</v>
      </c>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S26" s="90"/>
      <c r="AT26" s="90"/>
    </row>
    <row r="27" spans="1:47" hidden="1">
      <c r="A27" s="85"/>
      <c r="B27" s="244"/>
      <c r="C27" s="244"/>
      <c r="D27" s="244"/>
      <c r="E27" s="244"/>
      <c r="F27" s="244"/>
      <c r="G27" s="244"/>
      <c r="H27" s="244"/>
      <c r="I27" s="244"/>
      <c r="J27" s="244"/>
      <c r="K27" s="244"/>
      <c r="L27" s="245" t="s">
        <v>49</v>
      </c>
      <c r="M27" s="245"/>
      <c r="N27" s="245">
        <f>IF(AS27&lt;AS28,DATEDIF(AS27,AS28+1,"M"),0)</f>
        <v>0</v>
      </c>
      <c r="O27" s="245"/>
      <c r="P27" s="245"/>
      <c r="Q27" s="245"/>
      <c r="R27" s="245" t="s">
        <v>46</v>
      </c>
      <c r="S27" s="245"/>
      <c r="T27" s="246"/>
      <c r="U27" s="245"/>
      <c r="V27" s="85"/>
      <c r="W27" s="85"/>
      <c r="X27" s="85"/>
      <c r="Y27" s="85"/>
      <c r="Z27" s="85"/>
      <c r="AA27" s="85"/>
      <c r="AB27" s="85"/>
      <c r="AC27" s="85"/>
      <c r="AD27" s="85"/>
      <c r="AE27" s="85"/>
      <c r="AF27" s="247"/>
      <c r="AG27" s="248"/>
      <c r="AH27" s="248"/>
      <c r="AI27" s="248"/>
      <c r="AJ27" s="245"/>
      <c r="AK27" s="245"/>
      <c r="AS27" s="90" t="str">
        <f>IF(B27&gt;0,IF(DAY(B27)&gt;1,DATE(YEAR(B27),MONTH(B27)+1,1),B27),"")</f>
        <v/>
      </c>
      <c r="AT27" s="90"/>
    </row>
    <row r="28" spans="1:47" hidden="1">
      <c r="A28" s="85"/>
      <c r="B28" s="244"/>
      <c r="C28" s="244"/>
      <c r="D28" s="244"/>
      <c r="E28" s="244"/>
      <c r="F28" s="244"/>
      <c r="G28" s="244"/>
      <c r="H28" s="244"/>
      <c r="I28" s="244"/>
      <c r="J28" s="244"/>
      <c r="K28" s="244"/>
      <c r="L28" s="245"/>
      <c r="M28" s="245"/>
      <c r="N28" s="245"/>
      <c r="O28" s="245"/>
      <c r="P28" s="245"/>
      <c r="Q28" s="245"/>
      <c r="R28" s="245"/>
      <c r="S28" s="245"/>
      <c r="T28" s="245"/>
      <c r="U28" s="245"/>
      <c r="V28" s="85"/>
      <c r="W28" s="85"/>
      <c r="X28" s="85"/>
      <c r="Y28" s="85"/>
      <c r="Z28" s="85"/>
      <c r="AA28" s="85"/>
      <c r="AB28" s="85"/>
      <c r="AC28" s="85"/>
      <c r="AD28" s="85"/>
      <c r="AE28" s="85"/>
      <c r="AF28" s="245"/>
      <c r="AG28" s="248"/>
      <c r="AH28" s="248"/>
      <c r="AI28" s="248"/>
      <c r="AJ28" s="245"/>
      <c r="AK28" s="245"/>
      <c r="AS28" t="str">
        <f>IF(G27&gt;0,(IF(G27-1=DATE(YEAR(G27-1),MONTH(G27-1)+1,0),G27-1,DATE(YEAR(G27-1),MONTH(G27-1),0))),"")</f>
        <v/>
      </c>
      <c r="AT28" s="90"/>
    </row>
    <row r="29" spans="1:47" hidden="1">
      <c r="A29" s="85"/>
      <c r="B29" s="85" t="s">
        <v>104</v>
      </c>
      <c r="C29" s="85"/>
      <c r="D29" s="85"/>
      <c r="E29" s="85"/>
      <c r="F29" s="85"/>
      <c r="G29" s="85" t="s">
        <v>104</v>
      </c>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S29" s="90"/>
    </row>
    <row r="30" spans="1:47" hidden="1">
      <c r="A30" s="85"/>
      <c r="B30" s="244"/>
      <c r="C30" s="244"/>
      <c r="D30" s="244"/>
      <c r="E30" s="244"/>
      <c r="F30" s="244"/>
      <c r="G30" s="244"/>
      <c r="H30" s="244"/>
      <c r="I30" s="244"/>
      <c r="J30" s="244"/>
      <c r="K30" s="244"/>
      <c r="L30" s="245" t="s">
        <v>49</v>
      </c>
      <c r="M30" s="245"/>
      <c r="N30" s="245">
        <f>IF(AS30&lt;AS31,DATEDIF(AS30,AS31+1,"M"),0)</f>
        <v>0</v>
      </c>
      <c r="O30" s="245"/>
      <c r="P30" s="245"/>
      <c r="Q30" s="245"/>
      <c r="R30" s="245" t="s">
        <v>46</v>
      </c>
      <c r="S30" s="245"/>
      <c r="T30" s="246"/>
      <c r="U30" s="245"/>
      <c r="V30" s="85"/>
      <c r="W30" s="245">
        <f>N27+N30+N33</f>
        <v>0</v>
      </c>
      <c r="X30" s="245"/>
      <c r="Y30" s="245"/>
      <c r="Z30" s="245"/>
      <c r="AA30" s="245" t="s">
        <v>64</v>
      </c>
      <c r="AB30" s="245"/>
      <c r="AC30" s="246" t="s">
        <v>103</v>
      </c>
      <c r="AD30" s="245"/>
      <c r="AE30" s="85"/>
      <c r="AF30" s="247" t="s">
        <v>66</v>
      </c>
      <c r="AG30" s="268">
        <f>W30/3</f>
        <v>0</v>
      </c>
      <c r="AH30" s="269"/>
      <c r="AI30" s="269"/>
      <c r="AJ30" s="272" t="s">
        <v>46</v>
      </c>
      <c r="AK30" s="273"/>
      <c r="AS30" s="90" t="str">
        <f>IF(B30&gt;0,IF(DAY(B30)&gt;1,DATE(YEAR(B30),MONTH(B30)+1,1),B30),"")</f>
        <v/>
      </c>
      <c r="AT30" s="90"/>
    </row>
    <row r="31" spans="1:47" ht="14.25" hidden="1" thickBot="1">
      <c r="A31" s="85"/>
      <c r="B31" s="244"/>
      <c r="C31" s="244"/>
      <c r="D31" s="244"/>
      <c r="E31" s="244"/>
      <c r="F31" s="244"/>
      <c r="G31" s="244"/>
      <c r="H31" s="244"/>
      <c r="I31" s="244"/>
      <c r="J31" s="244"/>
      <c r="K31" s="244"/>
      <c r="L31" s="245"/>
      <c r="M31" s="245"/>
      <c r="N31" s="245"/>
      <c r="O31" s="245"/>
      <c r="P31" s="245"/>
      <c r="Q31" s="245"/>
      <c r="R31" s="245"/>
      <c r="S31" s="245"/>
      <c r="T31" s="245"/>
      <c r="U31" s="245"/>
      <c r="V31" s="85"/>
      <c r="W31" s="245"/>
      <c r="X31" s="245"/>
      <c r="Y31" s="245"/>
      <c r="Z31" s="245"/>
      <c r="AA31" s="245"/>
      <c r="AB31" s="245"/>
      <c r="AC31" s="245"/>
      <c r="AD31" s="245"/>
      <c r="AE31" s="85"/>
      <c r="AF31" s="245"/>
      <c r="AG31" s="270"/>
      <c r="AH31" s="271"/>
      <c r="AI31" s="271"/>
      <c r="AJ31" s="267"/>
      <c r="AK31" s="274"/>
      <c r="AS31" t="str">
        <f>IF(G30&gt;0,(IF(G30-1=DATE(YEAR(G30-1),MONTH(G30-1)+1,0),G30-1,DATE(YEAR(G30-1),MONTH(G30-1),0))),"")</f>
        <v/>
      </c>
      <c r="AT31" s="90"/>
    </row>
    <row r="32" spans="1:47" hidden="1">
      <c r="A32" s="85"/>
      <c r="B32" s="85" t="s">
        <v>105</v>
      </c>
      <c r="C32" s="85"/>
      <c r="D32" s="85"/>
      <c r="E32" s="85"/>
      <c r="F32" s="85"/>
      <c r="G32" s="85" t="s">
        <v>105</v>
      </c>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S32" s="90"/>
    </row>
    <row r="33" spans="1:46" hidden="1">
      <c r="A33" s="85"/>
      <c r="B33" s="244"/>
      <c r="C33" s="244"/>
      <c r="D33" s="244"/>
      <c r="E33" s="244"/>
      <c r="F33" s="244"/>
      <c r="G33" s="244"/>
      <c r="H33" s="244"/>
      <c r="I33" s="244"/>
      <c r="J33" s="244"/>
      <c r="K33" s="244"/>
      <c r="L33" s="245" t="s">
        <v>49</v>
      </c>
      <c r="M33" s="245"/>
      <c r="N33" s="245">
        <f>IF(AS33&lt;AS34,DATEDIF(AS33,AS34+1,"M"),0)</f>
        <v>0</v>
      </c>
      <c r="O33" s="245"/>
      <c r="P33" s="245"/>
      <c r="Q33" s="245"/>
      <c r="R33" s="245" t="s">
        <v>46</v>
      </c>
      <c r="S33" s="245"/>
      <c r="T33" s="246"/>
      <c r="U33" s="245"/>
      <c r="V33" s="85"/>
      <c r="W33" s="85"/>
      <c r="X33" s="85"/>
      <c r="Y33" s="85"/>
      <c r="Z33" s="85"/>
      <c r="AA33" s="85"/>
      <c r="AB33" s="85"/>
      <c r="AC33" s="85"/>
      <c r="AD33" s="85"/>
      <c r="AE33" s="85"/>
      <c r="AF33" s="247"/>
      <c r="AG33" s="248"/>
      <c r="AH33" s="248"/>
      <c r="AI33" s="248"/>
      <c r="AJ33" s="245"/>
      <c r="AK33" s="245"/>
      <c r="AS33" s="90" t="str">
        <f>IF(B33&gt;0,IF(DAY(B33)&gt;1,DATE(YEAR(B33),MONTH(B33)+1,1),B33),"")</f>
        <v/>
      </c>
      <c r="AT33" s="90"/>
    </row>
    <row r="34" spans="1:46" hidden="1">
      <c r="A34" s="85"/>
      <c r="B34" s="244"/>
      <c r="C34" s="244"/>
      <c r="D34" s="244"/>
      <c r="E34" s="244"/>
      <c r="F34" s="244"/>
      <c r="G34" s="244"/>
      <c r="H34" s="244"/>
      <c r="I34" s="244"/>
      <c r="J34" s="244"/>
      <c r="K34" s="244"/>
      <c r="L34" s="245"/>
      <c r="M34" s="245"/>
      <c r="N34" s="245"/>
      <c r="O34" s="245"/>
      <c r="P34" s="245"/>
      <c r="Q34" s="245"/>
      <c r="R34" s="245"/>
      <c r="S34" s="245"/>
      <c r="T34" s="245"/>
      <c r="U34" s="245"/>
      <c r="V34" s="85"/>
      <c r="W34" s="85"/>
      <c r="X34" s="85"/>
      <c r="Y34" s="85"/>
      <c r="Z34" s="85"/>
      <c r="AA34" s="85"/>
      <c r="AB34" s="85"/>
      <c r="AC34" s="85"/>
      <c r="AD34" s="85"/>
      <c r="AE34" s="85"/>
      <c r="AF34" s="245"/>
      <c r="AG34" s="248"/>
      <c r="AH34" s="248"/>
      <c r="AI34" s="248"/>
      <c r="AJ34" s="245"/>
      <c r="AK34" s="245"/>
      <c r="AS34" t="str">
        <f>IF(G33&gt;0,(IF(G33-1=DATE(YEAR(G33-1),MONTH(G33-1)+1,0),G33-1,DATE(YEAR(G33-1),MONTH(G33-1),0))),"")</f>
        <v/>
      </c>
      <c r="AT34" s="90"/>
    </row>
    <row r="35" spans="1:46" ht="14.25" thickBot="1">
      <c r="A35" s="85"/>
      <c r="B35" s="85" t="s">
        <v>63</v>
      </c>
      <c r="C35" s="85"/>
      <c r="D35" s="85"/>
      <c r="E35" s="85"/>
      <c r="F35" s="85"/>
      <c r="G35" s="85" t="s">
        <v>62</v>
      </c>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S35" s="90"/>
    </row>
    <row r="36" spans="1:46">
      <c r="A36" s="85"/>
      <c r="B36" s="244"/>
      <c r="C36" s="244"/>
      <c r="D36" s="244"/>
      <c r="E36" s="244"/>
      <c r="F36" s="244"/>
      <c r="G36" s="244"/>
      <c r="H36" s="244"/>
      <c r="I36" s="244"/>
      <c r="J36" s="244"/>
      <c r="K36" s="244"/>
      <c r="L36" s="245" t="s">
        <v>49</v>
      </c>
      <c r="M36" s="245"/>
      <c r="N36" s="245">
        <f>IF(AS36&lt;AS37,DATEDIF(AS36,AS37+1,"M"),0)</f>
        <v>0</v>
      </c>
      <c r="O36" s="245"/>
      <c r="P36" s="245"/>
      <c r="Q36" s="245"/>
      <c r="R36" s="245" t="s">
        <v>64</v>
      </c>
      <c r="S36" s="245"/>
      <c r="T36" s="246" t="s">
        <v>68</v>
      </c>
      <c r="U36" s="245"/>
      <c r="V36" s="85"/>
      <c r="W36" s="85"/>
      <c r="X36" s="85"/>
      <c r="Y36" s="85"/>
      <c r="Z36" s="85"/>
      <c r="AA36" s="85"/>
      <c r="AB36" s="85"/>
      <c r="AC36" s="85"/>
      <c r="AD36" s="85"/>
      <c r="AE36" s="85"/>
      <c r="AF36" s="247" t="s">
        <v>66</v>
      </c>
      <c r="AG36" s="268">
        <f>N36*1</f>
        <v>0</v>
      </c>
      <c r="AH36" s="269"/>
      <c r="AI36" s="269"/>
      <c r="AJ36" s="272" t="s">
        <v>69</v>
      </c>
      <c r="AK36" s="273"/>
      <c r="AS36" s="90" t="str">
        <f>IF(B36&gt;0,IF(DAY(B36)&gt;1,DATE(YEAR(B36),MONTH(B36)+1,1),B36),"")</f>
        <v/>
      </c>
      <c r="AT36" s="90"/>
    </row>
    <row r="37" spans="1:46" ht="14.25" thickBot="1">
      <c r="A37" s="85"/>
      <c r="B37" s="244"/>
      <c r="C37" s="244"/>
      <c r="D37" s="244"/>
      <c r="E37" s="244"/>
      <c r="F37" s="244"/>
      <c r="G37" s="244"/>
      <c r="H37" s="244"/>
      <c r="I37" s="244"/>
      <c r="J37" s="244"/>
      <c r="K37" s="244"/>
      <c r="L37" s="245"/>
      <c r="M37" s="245"/>
      <c r="N37" s="245"/>
      <c r="O37" s="245"/>
      <c r="P37" s="245"/>
      <c r="Q37" s="245"/>
      <c r="R37" s="245"/>
      <c r="S37" s="245"/>
      <c r="T37" s="245"/>
      <c r="U37" s="245"/>
      <c r="V37" s="85"/>
      <c r="W37" s="85"/>
      <c r="X37" s="85"/>
      <c r="Y37" s="85"/>
      <c r="Z37" s="85"/>
      <c r="AA37" s="85"/>
      <c r="AB37" s="85"/>
      <c r="AC37" s="85"/>
      <c r="AD37" s="85"/>
      <c r="AE37" s="85"/>
      <c r="AF37" s="245"/>
      <c r="AG37" s="270"/>
      <c r="AH37" s="271"/>
      <c r="AI37" s="271"/>
      <c r="AJ37" s="267"/>
      <c r="AK37" s="274"/>
      <c r="AS37" t="str">
        <f>IF(G36&gt;0,(IF(G36-1=DATE(YEAR(G36-1),MONTH(G36-1)+1,0),G36-1,DATE(YEAR(G36-1),MONTH(G36-1),0))),"")</f>
        <v/>
      </c>
      <c r="AT37" s="90"/>
    </row>
    <row r="38" spans="1:46" hidden="1">
      <c r="A38" s="85"/>
      <c r="B38" s="85" t="s">
        <v>107</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S38" s="90"/>
    </row>
    <row r="39" spans="1:46" hidden="1">
      <c r="A39" s="85"/>
      <c r="B39" s="310"/>
      <c r="C39" s="310"/>
      <c r="D39" s="310"/>
      <c r="E39" s="310"/>
      <c r="F39" s="310"/>
      <c r="G39" s="310"/>
      <c r="H39" s="310"/>
      <c r="I39" s="310"/>
      <c r="J39" s="310"/>
      <c r="K39" s="310"/>
      <c r="L39" s="245" t="s">
        <v>49</v>
      </c>
      <c r="M39" s="245"/>
      <c r="N39" s="311">
        <f>IF(AS39&lt;AS40,DATEDIF(AS39,AS40+1,"M"),0)</f>
        <v>0</v>
      </c>
      <c r="O39" s="311"/>
      <c r="P39" s="311"/>
      <c r="Q39" s="311"/>
      <c r="R39" s="245" t="s">
        <v>64</v>
      </c>
      <c r="S39" s="245"/>
      <c r="T39" s="246" t="s">
        <v>106</v>
      </c>
      <c r="U39" s="245"/>
      <c r="V39" s="85"/>
      <c r="W39" s="85"/>
      <c r="X39" s="85"/>
      <c r="Y39" s="85"/>
      <c r="Z39" s="85"/>
      <c r="AA39" s="85"/>
      <c r="AB39" s="85"/>
      <c r="AC39" s="85"/>
      <c r="AD39" s="85"/>
      <c r="AE39" s="85"/>
      <c r="AF39" s="247" t="s">
        <v>66</v>
      </c>
      <c r="AG39" s="268">
        <f>N39/2</f>
        <v>0</v>
      </c>
      <c r="AH39" s="269"/>
      <c r="AI39" s="269"/>
      <c r="AJ39" s="272" t="s">
        <v>46</v>
      </c>
      <c r="AK39" s="273"/>
      <c r="AS39" s="90" t="str">
        <f>IF(B39&gt;0,IF(DAY(B39)&gt;1,DATE(YEAR(B39),MONTH(B39)+1,1),B39),"")</f>
        <v/>
      </c>
      <c r="AT39" s="90"/>
    </row>
    <row r="40" spans="1:46" ht="14.25" hidden="1" thickBot="1">
      <c r="A40" s="85"/>
      <c r="B40" s="310"/>
      <c r="C40" s="310"/>
      <c r="D40" s="310"/>
      <c r="E40" s="310"/>
      <c r="F40" s="310"/>
      <c r="G40" s="310"/>
      <c r="H40" s="310"/>
      <c r="I40" s="310"/>
      <c r="J40" s="310"/>
      <c r="K40" s="310"/>
      <c r="L40" s="245"/>
      <c r="M40" s="245"/>
      <c r="N40" s="311"/>
      <c r="O40" s="311"/>
      <c r="P40" s="311"/>
      <c r="Q40" s="311"/>
      <c r="R40" s="245"/>
      <c r="S40" s="245"/>
      <c r="T40" s="245"/>
      <c r="U40" s="245"/>
      <c r="V40" s="85"/>
      <c r="W40" s="85"/>
      <c r="X40" s="85"/>
      <c r="Y40" s="85"/>
      <c r="Z40" s="85"/>
      <c r="AA40" s="85"/>
      <c r="AB40" s="85"/>
      <c r="AC40" s="85"/>
      <c r="AD40" s="85"/>
      <c r="AE40" s="85"/>
      <c r="AF40" s="245"/>
      <c r="AG40" s="270"/>
      <c r="AH40" s="271"/>
      <c r="AI40" s="271"/>
      <c r="AJ40" s="267"/>
      <c r="AK40" s="274"/>
      <c r="AS40" t="str">
        <f>IF(G39&gt;0,(IF(G39-1=DATE(YEAR(G39-1),MONTH(G39-1)+1,0),G39-1,DATE(YEAR(G39-1),MONTH(G39-1),0))),"")</f>
        <v/>
      </c>
      <c r="AT40" s="90"/>
    </row>
    <row r="41" spans="1:46" hidden="1">
      <c r="A41" s="85"/>
      <c r="B41" s="85" t="s">
        <v>108</v>
      </c>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S41" s="90"/>
    </row>
    <row r="42" spans="1:46" hidden="1">
      <c r="A42" s="85"/>
      <c r="B42" s="310"/>
      <c r="C42" s="310"/>
      <c r="D42" s="310"/>
      <c r="E42" s="310"/>
      <c r="F42" s="310"/>
      <c r="G42" s="310"/>
      <c r="H42" s="310"/>
      <c r="I42" s="310"/>
      <c r="J42" s="310"/>
      <c r="K42" s="310"/>
      <c r="L42" s="245" t="s">
        <v>49</v>
      </c>
      <c r="M42" s="245"/>
      <c r="N42" s="311">
        <f>IF(AS42&lt;AS43,DATEDIF(AS42,AS43+1,"M"),0)</f>
        <v>0</v>
      </c>
      <c r="O42" s="311"/>
      <c r="P42" s="311"/>
      <c r="Q42" s="311"/>
      <c r="R42" s="245" t="s">
        <v>64</v>
      </c>
      <c r="S42" s="245"/>
      <c r="T42" s="246" t="s">
        <v>67</v>
      </c>
      <c r="U42" s="245"/>
      <c r="V42" s="85"/>
      <c r="W42" s="85"/>
      <c r="X42" s="85"/>
      <c r="Y42" s="85"/>
      <c r="Z42" s="85"/>
      <c r="AA42" s="85"/>
      <c r="AB42" s="85"/>
      <c r="AC42" s="85"/>
      <c r="AD42" s="85"/>
      <c r="AE42" s="85"/>
      <c r="AF42" s="247" t="s">
        <v>66</v>
      </c>
      <c r="AG42" s="268">
        <f>N42/3</f>
        <v>0</v>
      </c>
      <c r="AH42" s="269"/>
      <c r="AI42" s="269"/>
      <c r="AJ42" s="272" t="s">
        <v>46</v>
      </c>
      <c r="AK42" s="273"/>
      <c r="AS42" s="90" t="str">
        <f>IF(B42&gt;0,IF(DAY(B42)&gt;1,DATE(YEAR(B42),MONTH(B42)+1,1),B42),"")</f>
        <v/>
      </c>
      <c r="AT42" s="90"/>
    </row>
    <row r="43" spans="1:46" ht="14.25" hidden="1" thickBot="1">
      <c r="A43" s="85"/>
      <c r="B43" s="310"/>
      <c r="C43" s="310"/>
      <c r="D43" s="310"/>
      <c r="E43" s="310"/>
      <c r="F43" s="310"/>
      <c r="G43" s="310"/>
      <c r="H43" s="310"/>
      <c r="I43" s="310"/>
      <c r="J43" s="310"/>
      <c r="K43" s="310"/>
      <c r="L43" s="245"/>
      <c r="M43" s="245"/>
      <c r="N43" s="311"/>
      <c r="O43" s="311"/>
      <c r="P43" s="311"/>
      <c r="Q43" s="311"/>
      <c r="R43" s="245"/>
      <c r="S43" s="245"/>
      <c r="T43" s="245"/>
      <c r="U43" s="245"/>
      <c r="V43" s="85"/>
      <c r="W43" s="85"/>
      <c r="X43" s="85"/>
      <c r="Y43" s="85"/>
      <c r="Z43" s="85"/>
      <c r="AA43" s="85"/>
      <c r="AB43" s="85"/>
      <c r="AC43" s="85"/>
      <c r="AD43" s="85"/>
      <c r="AE43" s="85"/>
      <c r="AF43" s="245"/>
      <c r="AG43" s="270"/>
      <c r="AH43" s="271"/>
      <c r="AI43" s="271"/>
      <c r="AJ43" s="267"/>
      <c r="AK43" s="274"/>
      <c r="AS43" t="str">
        <f>IF(G42&gt;0,(IF(G42-1=DATE(YEAR(G42-1),MONTH(G42-1)+1,0),G42-1,DATE(YEAR(G42-1),MONTH(G42-1),0))),"")</f>
        <v/>
      </c>
      <c r="AT43" s="90"/>
    </row>
    <row r="44" spans="1:46" hidden="1">
      <c r="A44" s="85"/>
      <c r="B44" s="85" t="s">
        <v>107</v>
      </c>
      <c r="C44" s="85"/>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S44" s="90"/>
    </row>
    <row r="45" spans="1:46" hidden="1">
      <c r="A45" s="85"/>
      <c r="B45" s="310"/>
      <c r="C45" s="310"/>
      <c r="D45" s="310"/>
      <c r="E45" s="310"/>
      <c r="F45" s="310"/>
      <c r="G45" s="310"/>
      <c r="H45" s="310"/>
      <c r="I45" s="310"/>
      <c r="J45" s="310"/>
      <c r="K45" s="310"/>
      <c r="L45" s="245" t="s">
        <v>49</v>
      </c>
      <c r="M45" s="245"/>
      <c r="N45" s="311">
        <f>IF(AS45&lt;AS46,DATEDIF(AS45,AS46+1,"M"),0)</f>
        <v>0</v>
      </c>
      <c r="O45" s="311"/>
      <c r="P45" s="311"/>
      <c r="Q45" s="311"/>
      <c r="R45" s="245" t="s">
        <v>64</v>
      </c>
      <c r="S45" s="245"/>
      <c r="T45" s="246" t="s">
        <v>106</v>
      </c>
      <c r="U45" s="245"/>
      <c r="V45" s="85"/>
      <c r="W45" s="85"/>
      <c r="X45" s="85"/>
      <c r="Y45" s="85"/>
      <c r="Z45" s="85"/>
      <c r="AA45" s="85"/>
      <c r="AB45" s="85"/>
      <c r="AC45" s="85"/>
      <c r="AD45" s="85"/>
      <c r="AE45" s="85"/>
      <c r="AF45" s="247" t="s">
        <v>66</v>
      </c>
      <c r="AG45" s="268">
        <f>N45/2</f>
        <v>0</v>
      </c>
      <c r="AH45" s="269"/>
      <c r="AI45" s="269"/>
      <c r="AJ45" s="272" t="s">
        <v>46</v>
      </c>
      <c r="AK45" s="273"/>
      <c r="AS45" s="90" t="str">
        <f>IF(B45&gt;0,IF(DAY(B45)&gt;1,DATE(YEAR(B45),MONTH(B45)+1,1),B45),"")</f>
        <v/>
      </c>
      <c r="AT45" s="90"/>
    </row>
    <row r="46" spans="1:46" ht="14.25" hidden="1" thickBot="1">
      <c r="A46" s="85"/>
      <c r="B46" s="310"/>
      <c r="C46" s="310"/>
      <c r="D46" s="310"/>
      <c r="E46" s="310"/>
      <c r="F46" s="310"/>
      <c r="G46" s="310"/>
      <c r="H46" s="310"/>
      <c r="I46" s="310"/>
      <c r="J46" s="310"/>
      <c r="K46" s="310"/>
      <c r="L46" s="245"/>
      <c r="M46" s="245"/>
      <c r="N46" s="311"/>
      <c r="O46" s="311"/>
      <c r="P46" s="311"/>
      <c r="Q46" s="311"/>
      <c r="R46" s="245"/>
      <c r="S46" s="245"/>
      <c r="T46" s="245"/>
      <c r="U46" s="245"/>
      <c r="V46" s="85"/>
      <c r="W46" s="85"/>
      <c r="X46" s="85"/>
      <c r="Y46" s="85"/>
      <c r="Z46" s="85"/>
      <c r="AA46" s="85"/>
      <c r="AB46" s="85"/>
      <c r="AC46" s="85"/>
      <c r="AD46" s="85"/>
      <c r="AE46" s="85"/>
      <c r="AF46" s="245"/>
      <c r="AG46" s="270"/>
      <c r="AH46" s="271"/>
      <c r="AI46" s="271"/>
      <c r="AJ46" s="267"/>
      <c r="AK46" s="274"/>
      <c r="AS46" t="str">
        <f>IF(G45&gt;0,(IF(G45-1=DATE(YEAR(G45-1),MONTH(G45-1)+1,0),G45-1,DATE(YEAR(G45-1),MONTH(G45-1),0))),"")</f>
        <v/>
      </c>
      <c r="AT46" s="90"/>
    </row>
    <row r="47" spans="1:46">
      <c r="A47" s="85"/>
      <c r="B47" s="94"/>
      <c r="C47" s="94"/>
      <c r="D47" s="94"/>
      <c r="E47" s="94"/>
      <c r="F47" s="94"/>
      <c r="G47" s="94"/>
      <c r="H47" s="94"/>
      <c r="I47" s="94"/>
      <c r="J47" s="94"/>
      <c r="K47" s="94"/>
      <c r="L47" s="92"/>
      <c r="M47" s="92"/>
      <c r="N47" s="97"/>
      <c r="O47" s="97"/>
      <c r="P47" s="97"/>
      <c r="Q47" s="97"/>
      <c r="R47" s="92"/>
      <c r="S47" s="92"/>
      <c r="T47" s="92"/>
      <c r="U47" s="92"/>
      <c r="V47" s="85"/>
      <c r="W47" s="85"/>
      <c r="X47" s="85"/>
      <c r="Y47" s="85"/>
      <c r="Z47" s="85"/>
      <c r="AA47" s="85"/>
      <c r="AB47" s="85"/>
      <c r="AC47" s="85"/>
      <c r="AD47" s="85"/>
      <c r="AE47" s="85"/>
      <c r="AF47" s="92"/>
      <c r="AG47" s="93"/>
      <c r="AH47" s="93"/>
      <c r="AI47" s="93"/>
      <c r="AJ47" s="92"/>
      <c r="AK47" s="92"/>
    </row>
    <row r="48" spans="1:46" ht="14.25" thickBot="1">
      <c r="A48" s="85"/>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119" t="s">
        <v>112</v>
      </c>
      <c r="AJ48" s="85"/>
      <c r="AK48" s="85"/>
      <c r="AS48" s="90"/>
    </row>
    <row r="49" spans="1:46">
      <c r="A49" s="85"/>
      <c r="B49" s="310"/>
      <c r="C49" s="310"/>
      <c r="D49" s="310"/>
      <c r="E49" s="310"/>
      <c r="F49" s="310"/>
      <c r="G49" s="310"/>
      <c r="H49" s="310"/>
      <c r="I49" s="310"/>
      <c r="J49" s="310"/>
      <c r="K49" s="310"/>
      <c r="L49" s="245"/>
      <c r="M49" s="245"/>
      <c r="N49" s="382"/>
      <c r="O49" s="382"/>
      <c r="P49" s="382"/>
      <c r="Q49" s="382"/>
      <c r="R49" s="245"/>
      <c r="S49" s="245"/>
      <c r="T49" s="246"/>
      <c r="U49" s="245"/>
      <c r="V49" s="85"/>
      <c r="W49" s="85"/>
      <c r="X49" s="85"/>
      <c r="Y49" s="85"/>
      <c r="Z49" s="85"/>
      <c r="AA49" s="85"/>
      <c r="AB49" s="85"/>
      <c r="AC49" s="85"/>
      <c r="AD49" s="85"/>
      <c r="AE49" s="85"/>
      <c r="AF49" s="247"/>
      <c r="AG49" s="383"/>
      <c r="AH49" s="384"/>
      <c r="AI49" s="384"/>
      <c r="AJ49" s="387" t="s">
        <v>46</v>
      </c>
      <c r="AK49" s="388"/>
      <c r="AS49" s="90" t="str">
        <f>IF(B49&gt;0,IF(DAY(B49)&gt;1,DATE(YEAR(B49),MONTH(B49)+1,1),B49),"")</f>
        <v/>
      </c>
      <c r="AT49" s="90"/>
    </row>
    <row r="50" spans="1:46" ht="14.25" thickBot="1">
      <c r="A50" s="85"/>
      <c r="B50" s="310"/>
      <c r="C50" s="310"/>
      <c r="D50" s="310"/>
      <c r="E50" s="310"/>
      <c r="F50" s="310"/>
      <c r="G50" s="310"/>
      <c r="H50" s="310"/>
      <c r="I50" s="310"/>
      <c r="J50" s="310"/>
      <c r="K50" s="310"/>
      <c r="L50" s="245"/>
      <c r="M50" s="245"/>
      <c r="N50" s="382"/>
      <c r="O50" s="382"/>
      <c r="P50" s="382"/>
      <c r="Q50" s="382"/>
      <c r="R50" s="245"/>
      <c r="S50" s="245"/>
      <c r="T50" s="245"/>
      <c r="U50" s="245"/>
      <c r="V50" s="85"/>
      <c r="W50" s="85"/>
      <c r="X50" s="85"/>
      <c r="Y50" s="85"/>
      <c r="Z50" s="85"/>
      <c r="AA50" s="85"/>
      <c r="AB50" s="85"/>
      <c r="AC50" s="85"/>
      <c r="AD50" s="85"/>
      <c r="AE50" s="85"/>
      <c r="AF50" s="245"/>
      <c r="AG50" s="385"/>
      <c r="AH50" s="386"/>
      <c r="AI50" s="386"/>
      <c r="AJ50" s="389"/>
      <c r="AK50" s="390"/>
      <c r="AS50" t="str">
        <f>IF(G49&gt;0,(IF(G49-1=DATE(YEAR(G49-1),MONTH(G49-1)+1,0),G49-1,DATE(YEAR(G49-1),MONTH(G49-1),0))),"")</f>
        <v/>
      </c>
      <c r="AT50" s="90"/>
    </row>
    <row r="51" spans="1:46" ht="13.5" customHeight="1">
      <c r="A51" s="266" t="s">
        <v>88</v>
      </c>
      <c r="B51" s="266"/>
      <c r="C51" s="266"/>
      <c r="D51" s="266"/>
      <c r="E51" s="266"/>
      <c r="F51" s="266"/>
      <c r="G51" s="266"/>
      <c r="H51" s="266"/>
      <c r="I51" s="266"/>
      <c r="J51" s="266"/>
      <c r="K51" s="266"/>
      <c r="L51" s="266"/>
      <c r="M51" s="266"/>
      <c r="N51" s="88"/>
      <c r="O51" s="88"/>
      <c r="P51" s="85"/>
      <c r="Q51" s="85"/>
      <c r="R51" s="85"/>
      <c r="S51" s="85"/>
      <c r="T51" s="85"/>
      <c r="U51" s="85"/>
      <c r="V51" s="85"/>
      <c r="W51" s="85"/>
      <c r="X51" s="85"/>
      <c r="Y51" s="85"/>
      <c r="Z51" s="85"/>
      <c r="AA51" s="85"/>
      <c r="AB51" s="85"/>
      <c r="AC51" s="85"/>
      <c r="AD51" s="85"/>
      <c r="AE51" s="85"/>
      <c r="AF51" s="85"/>
      <c r="AG51" s="85"/>
      <c r="AH51" s="85"/>
      <c r="AI51" s="85"/>
      <c r="AJ51" s="85"/>
      <c r="AK51" s="85"/>
    </row>
    <row r="52" spans="1:46" ht="13.5" customHeight="1">
      <c r="A52" s="266"/>
      <c r="B52" s="266"/>
      <c r="C52" s="266"/>
      <c r="D52" s="266"/>
      <c r="E52" s="266"/>
      <c r="F52" s="266"/>
      <c r="G52" s="266"/>
      <c r="H52" s="266"/>
      <c r="I52" s="266"/>
      <c r="J52" s="266"/>
      <c r="K52" s="266"/>
      <c r="L52" s="266"/>
      <c r="M52" s="266"/>
      <c r="N52" s="88"/>
      <c r="O52" s="88"/>
      <c r="P52" s="85"/>
      <c r="Q52" s="85"/>
      <c r="R52" s="85"/>
      <c r="S52" s="85"/>
      <c r="T52" s="85"/>
      <c r="U52" s="85"/>
      <c r="V52" s="85"/>
      <c r="W52" s="85"/>
      <c r="X52" s="85"/>
      <c r="Y52" s="85"/>
      <c r="Z52" s="85"/>
      <c r="AA52" s="85"/>
      <c r="AB52" s="85"/>
      <c r="AC52" s="85"/>
      <c r="AD52" s="85"/>
      <c r="AE52" s="85"/>
      <c r="AF52" s="85"/>
      <c r="AG52" s="85"/>
      <c r="AH52" s="85"/>
      <c r="AI52" s="85"/>
      <c r="AJ52" s="85"/>
      <c r="AK52" s="85"/>
    </row>
    <row r="53" spans="1:46" ht="14.25" thickBot="1">
      <c r="A53" s="85"/>
      <c r="B53" s="85" t="s">
        <v>74</v>
      </c>
      <c r="C53" s="85"/>
      <c r="D53" s="85"/>
      <c r="E53" s="85"/>
      <c r="F53" s="85"/>
      <c r="G53" s="85"/>
      <c r="H53" s="85"/>
      <c r="I53" s="85"/>
      <c r="J53" s="85"/>
      <c r="K53" s="85"/>
      <c r="L53" s="85" t="s">
        <v>79</v>
      </c>
      <c r="M53" s="85"/>
      <c r="N53" s="85"/>
      <c r="O53" s="85"/>
      <c r="P53" s="85"/>
      <c r="Q53" s="85"/>
      <c r="R53" s="85"/>
      <c r="S53" s="85"/>
      <c r="T53" s="85"/>
      <c r="U53" s="85" t="s">
        <v>76</v>
      </c>
      <c r="V53" s="85"/>
      <c r="W53" s="85"/>
      <c r="X53" s="85"/>
      <c r="Y53" s="85"/>
      <c r="Z53" s="85"/>
      <c r="AA53" s="85"/>
      <c r="AB53" s="85"/>
      <c r="AC53" s="85"/>
      <c r="AD53" s="85" t="s">
        <v>77</v>
      </c>
      <c r="AE53" s="85"/>
      <c r="AF53" s="85"/>
      <c r="AG53" s="85"/>
      <c r="AH53" s="85"/>
      <c r="AI53" s="85"/>
      <c r="AJ53" s="85"/>
      <c r="AK53" s="85"/>
    </row>
    <row r="54" spans="1:46" ht="13.5" customHeight="1" thickTop="1">
      <c r="A54" s="85"/>
      <c r="B54" s="332">
        <f ca="1">L54+U54+AD54</f>
        <v>460635</v>
      </c>
      <c r="C54" s="333"/>
      <c r="D54" s="333"/>
      <c r="E54" s="333"/>
      <c r="F54" s="333"/>
      <c r="G54" s="333"/>
      <c r="H54" s="333" t="s">
        <v>75</v>
      </c>
      <c r="I54" s="336"/>
      <c r="J54" s="85"/>
      <c r="K54" s="85"/>
      <c r="L54" s="326">
        <f ca="1">VLOOKUP(AD3,INDIRECT(AM3&amp;"!"&amp;"$5:$300"),IF(AO3="T2",6,AO3+1),FALSE)</f>
        <v>438700</v>
      </c>
      <c r="M54" s="327"/>
      <c r="N54" s="327"/>
      <c r="O54" s="327"/>
      <c r="P54" s="327"/>
      <c r="Q54" s="327"/>
      <c r="R54" s="327" t="s">
        <v>75</v>
      </c>
      <c r="S54" s="330"/>
      <c r="T54" s="85"/>
      <c r="U54" s="326">
        <f ca="1">IF(OR(AM3=7,AM3=8),IF(OR(AO3=1,AO3=2,AO3="T2"),L54*0.05,"0"),"0")</f>
        <v>21935</v>
      </c>
      <c r="V54" s="327"/>
      <c r="W54" s="327"/>
      <c r="X54" s="327"/>
      <c r="Y54" s="327"/>
      <c r="Z54" s="327"/>
      <c r="AA54" s="327" t="s">
        <v>75</v>
      </c>
      <c r="AB54" s="330"/>
      <c r="AC54" s="85"/>
      <c r="AD54" s="326">
        <f>ROUNDDOWN(IF(AG3="無",0,IF(L54*0.045&lt;HLOOKUP(AM3,調整基本額!$B:$E,AO54+1,FALSE),L54*0.045,HLOOKUP(AM3,調整基本額!$B:$E,AO54+1,FALSE))),0)</f>
        <v>0</v>
      </c>
      <c r="AE54" s="327"/>
      <c r="AF54" s="327"/>
      <c r="AG54" s="327"/>
      <c r="AH54" s="327"/>
      <c r="AI54" s="327"/>
      <c r="AJ54" s="327" t="s">
        <v>75</v>
      </c>
      <c r="AK54" s="330"/>
      <c r="AO54" s="275">
        <f>IF(AO3="T2","10",AA3)</f>
        <v>2</v>
      </c>
      <c r="AP54" s="275"/>
    </row>
    <row r="55" spans="1:46" ht="13.5" customHeight="1" thickBot="1">
      <c r="A55" s="85"/>
      <c r="B55" s="334"/>
      <c r="C55" s="335"/>
      <c r="D55" s="335"/>
      <c r="E55" s="335"/>
      <c r="F55" s="335"/>
      <c r="G55" s="335"/>
      <c r="H55" s="335"/>
      <c r="I55" s="337"/>
      <c r="J55" s="85"/>
      <c r="K55" s="85"/>
      <c r="L55" s="328"/>
      <c r="M55" s="329"/>
      <c r="N55" s="329"/>
      <c r="O55" s="329"/>
      <c r="P55" s="329"/>
      <c r="Q55" s="329"/>
      <c r="R55" s="329"/>
      <c r="S55" s="331"/>
      <c r="T55" s="85"/>
      <c r="U55" s="328"/>
      <c r="V55" s="329"/>
      <c r="W55" s="329"/>
      <c r="X55" s="329"/>
      <c r="Y55" s="329"/>
      <c r="Z55" s="329"/>
      <c r="AA55" s="329"/>
      <c r="AB55" s="331"/>
      <c r="AC55" s="85"/>
      <c r="AD55" s="328"/>
      <c r="AE55" s="329"/>
      <c r="AF55" s="329"/>
      <c r="AG55" s="329"/>
      <c r="AH55" s="329"/>
      <c r="AI55" s="329"/>
      <c r="AJ55" s="329"/>
      <c r="AK55" s="331"/>
      <c r="AO55" s="275"/>
      <c r="AP55" s="275"/>
    </row>
    <row r="56" spans="1:46" ht="14.25" thickTop="1">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row>
    <row r="57" spans="1:46" ht="14.25" thickBot="1">
      <c r="A57" s="85"/>
      <c r="B57" s="85" t="s">
        <v>80</v>
      </c>
      <c r="C57" s="85"/>
      <c r="D57" s="85"/>
      <c r="E57" s="85"/>
      <c r="F57" s="85"/>
      <c r="G57" s="85"/>
      <c r="H57" s="85"/>
      <c r="I57" s="85"/>
      <c r="J57" s="85"/>
      <c r="K57" s="85" t="s">
        <v>81</v>
      </c>
      <c r="L57" s="85"/>
      <c r="M57" s="85"/>
      <c r="N57" s="85"/>
      <c r="O57" s="85"/>
      <c r="P57" s="85"/>
      <c r="Q57" s="85"/>
      <c r="R57" s="85"/>
      <c r="S57" s="85" t="s">
        <v>82</v>
      </c>
      <c r="T57" s="85"/>
      <c r="U57" s="85"/>
      <c r="V57" s="85"/>
      <c r="W57" s="85"/>
      <c r="X57" s="85"/>
      <c r="Y57" s="85"/>
      <c r="Z57" s="85"/>
      <c r="AA57" s="85"/>
      <c r="AB57" s="85" t="s">
        <v>89</v>
      </c>
      <c r="AC57" s="85"/>
      <c r="AD57" s="85"/>
      <c r="AE57" s="85"/>
      <c r="AF57" s="85"/>
      <c r="AG57" s="85"/>
      <c r="AH57" s="85"/>
      <c r="AI57" s="85"/>
      <c r="AJ57" s="85"/>
      <c r="AK57" s="85"/>
    </row>
    <row r="58" spans="1:46" ht="14.25" customHeight="1" thickTop="1">
      <c r="A58" s="85"/>
      <c r="B58" s="326">
        <f ca="1">B54*K58</f>
        <v>460635</v>
      </c>
      <c r="C58" s="327"/>
      <c r="D58" s="327"/>
      <c r="E58" s="327"/>
      <c r="F58" s="327"/>
      <c r="G58" s="327"/>
      <c r="H58" s="327" t="s">
        <v>75</v>
      </c>
      <c r="I58" s="330"/>
      <c r="J58" s="85"/>
      <c r="K58" s="318">
        <f>IF(AND(S3&gt;=45,S3&lt;=58,AA6&gt;=20,L6="応募認定"),1+(60-S3)*0.03,IF(AND(S3=59,AA6&gt;=20,L6="応募認定"),1.02,1))</f>
        <v>1</v>
      </c>
      <c r="L58" s="319"/>
      <c r="M58" s="319"/>
      <c r="N58" s="319"/>
      <c r="O58" s="319"/>
      <c r="P58" s="320"/>
      <c r="Q58" s="86"/>
      <c r="R58" s="87"/>
      <c r="S58" s="338">
        <f>IF(L6="会計年度・任期満了",VLOOKUP(AA6,'支給率表(退手見直し毎に修正)'!$A$4:$F$48,5,FALSE),
IF(L6="期限付・任期満了",VLOOKUP(AA6,'支給率表(退手見直し毎に修正)'!$A$4:$F$48,6,FALSE),
IF(L6="自己都合",VLOOKUP(AA6,'支給率表(退手見直し毎に修正)'!$A$4:$F$48,2,FALSE),
IF(L6="定年",VLOOKUP(AA6,'支給率表(退手見直し毎に修正)'!$A$4:$F$48,3,FALSE),
IF(L6="60歳到達日以降非違よらず",VLOOKUP(AA6,'支給率表(退手見直し毎に修正)'!$A$4:$F$48,3,FALSE),
IF(L6="死亡",VLOOKUP(AA6,'支給率表(退手見直し毎に修正)'!$A$4:$F$48,6,FALSE),
IF(L6="応募認定",
IF(S3&gt;=50,
VLOOKUP(AA6,'支給率表(退手見直し毎に修正)'!$A$4:$F$48,3,FALSE),
VLOOKUP(AA6,'支給率表(退手見直し毎に修正)'!$A$4:$F$48,4,FALSE)))))))))</f>
        <v>47.708999999999996</v>
      </c>
      <c r="T58" s="339"/>
      <c r="U58" s="339"/>
      <c r="V58" s="339"/>
      <c r="W58" s="339"/>
      <c r="X58" s="339"/>
      <c r="Y58" s="339"/>
      <c r="Z58" s="340"/>
      <c r="AA58" s="85"/>
      <c r="AB58" s="324">
        <f ca="1">IF(L6="応募認定",B58*S58,B54*S58)</f>
        <v>21976435.215</v>
      </c>
      <c r="AC58" s="314"/>
      <c r="AD58" s="314"/>
      <c r="AE58" s="314"/>
      <c r="AF58" s="314"/>
      <c r="AG58" s="314"/>
      <c r="AH58" s="314"/>
      <c r="AI58" s="314"/>
      <c r="AJ58" s="314" t="s">
        <v>75</v>
      </c>
      <c r="AK58" s="315"/>
    </row>
    <row r="59" spans="1:46" ht="14.25" customHeight="1" thickBot="1">
      <c r="A59" s="85"/>
      <c r="B59" s="328"/>
      <c r="C59" s="329"/>
      <c r="D59" s="329"/>
      <c r="E59" s="329"/>
      <c r="F59" s="329"/>
      <c r="G59" s="329"/>
      <c r="H59" s="329"/>
      <c r="I59" s="331"/>
      <c r="J59" s="85"/>
      <c r="K59" s="321"/>
      <c r="L59" s="322"/>
      <c r="M59" s="322"/>
      <c r="N59" s="322"/>
      <c r="O59" s="322"/>
      <c r="P59" s="323"/>
      <c r="Q59" s="86"/>
      <c r="R59" s="87"/>
      <c r="S59" s="341"/>
      <c r="T59" s="342"/>
      <c r="U59" s="342"/>
      <c r="V59" s="342"/>
      <c r="W59" s="342"/>
      <c r="X59" s="342"/>
      <c r="Y59" s="342"/>
      <c r="Z59" s="343"/>
      <c r="AA59" s="85"/>
      <c r="AB59" s="325"/>
      <c r="AC59" s="316"/>
      <c r="AD59" s="316"/>
      <c r="AE59" s="316"/>
      <c r="AF59" s="316"/>
      <c r="AG59" s="316"/>
      <c r="AH59" s="316"/>
      <c r="AI59" s="316"/>
      <c r="AJ59" s="316"/>
      <c r="AK59" s="317"/>
    </row>
    <row r="60" spans="1:46" ht="7.5" customHeight="1">
      <c r="A60" s="8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row>
    <row r="61" spans="1:46">
      <c r="A61" s="266" t="s">
        <v>87</v>
      </c>
      <c r="B61" s="266"/>
      <c r="C61" s="266"/>
      <c r="D61" s="266"/>
      <c r="E61" s="266"/>
      <c r="F61" s="266"/>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row>
    <row r="62" spans="1:46" ht="13.5" customHeight="1">
      <c r="A62" s="266"/>
      <c r="B62" s="266"/>
      <c r="C62" s="266"/>
      <c r="D62" s="266"/>
      <c r="E62" s="266"/>
      <c r="F62" s="266"/>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row>
    <row r="63" spans="1:46" ht="14.25" thickBot="1">
      <c r="A63" s="85"/>
      <c r="B63" s="267" t="s">
        <v>85</v>
      </c>
      <c r="C63" s="267"/>
      <c r="D63" s="267"/>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row>
    <row r="64" spans="1:46">
      <c r="A64" s="85"/>
      <c r="B64" s="250">
        <v>5</v>
      </c>
      <c r="C64" s="251"/>
      <c r="D64" s="252"/>
      <c r="E64" s="264">
        <f>IF(B64="",0,VLOOKUP(B64,'調整額(退手見直し毎に修正)'!$A$2:$B$9,2,FALSE))</f>
        <v>32500</v>
      </c>
      <c r="F64" s="265"/>
      <c r="G64" s="265"/>
      <c r="H64" s="265"/>
      <c r="I64" s="245" t="s">
        <v>86</v>
      </c>
      <c r="J64" s="250">
        <v>60</v>
      </c>
      <c r="K64" s="251"/>
      <c r="L64" s="252"/>
      <c r="M64" s="249" t="s">
        <v>90</v>
      </c>
      <c r="N64" s="85"/>
      <c r="O64" s="85"/>
      <c r="P64" s="85"/>
      <c r="Q64" s="85"/>
      <c r="R64" s="85"/>
      <c r="S64" s="85"/>
      <c r="T64" s="85"/>
      <c r="U64" s="85"/>
      <c r="V64" s="85"/>
      <c r="W64" s="85"/>
      <c r="X64" s="85"/>
      <c r="Y64" s="85"/>
      <c r="Z64" s="85"/>
      <c r="AA64" s="85"/>
      <c r="AB64" s="85"/>
      <c r="AC64" s="85"/>
      <c r="AD64" s="85"/>
      <c r="AE64" s="85"/>
      <c r="AF64" s="85"/>
      <c r="AG64" s="85"/>
      <c r="AH64" s="85"/>
      <c r="AI64" s="85"/>
      <c r="AJ64" s="85"/>
      <c r="AK64" s="85"/>
    </row>
    <row r="65" spans="1:37" ht="14.25" thickBot="1">
      <c r="A65" s="85"/>
      <c r="B65" s="253"/>
      <c r="C65" s="254"/>
      <c r="D65" s="255"/>
      <c r="E65" s="264"/>
      <c r="F65" s="265"/>
      <c r="G65" s="265"/>
      <c r="H65" s="265"/>
      <c r="I65" s="245"/>
      <c r="J65" s="253"/>
      <c r="K65" s="254"/>
      <c r="L65" s="255"/>
      <c r="M65" s="249"/>
      <c r="N65" s="85"/>
      <c r="O65" s="85"/>
      <c r="P65" s="85"/>
      <c r="Q65" s="85"/>
      <c r="R65" s="85"/>
      <c r="S65" s="85"/>
      <c r="T65" s="85"/>
      <c r="U65" s="85"/>
      <c r="V65" s="85"/>
      <c r="W65" s="85"/>
      <c r="X65" s="85"/>
      <c r="Y65" s="85"/>
      <c r="Z65" s="85"/>
      <c r="AA65" s="85"/>
      <c r="AB65" s="85"/>
      <c r="AC65" s="85"/>
      <c r="AD65" s="85"/>
      <c r="AE65" s="85"/>
      <c r="AF65" s="85"/>
      <c r="AG65" s="85"/>
      <c r="AH65" s="85"/>
      <c r="AI65" s="85"/>
      <c r="AJ65" s="85"/>
      <c r="AK65" s="85"/>
    </row>
    <row r="66" spans="1:37" ht="14.25" thickBot="1">
      <c r="A66" s="8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row>
    <row r="67" spans="1:37">
      <c r="A67" s="85"/>
      <c r="B67" s="250"/>
      <c r="C67" s="251"/>
      <c r="D67" s="252"/>
      <c r="E67" s="264">
        <f>IF(B67="",0,VLOOKUP(B67,'調整額(退手見直し毎に修正)'!$A$2:$B$9,2,FALSE))</f>
        <v>0</v>
      </c>
      <c r="F67" s="265"/>
      <c r="G67" s="265"/>
      <c r="H67" s="265"/>
      <c r="I67" s="245" t="s">
        <v>86</v>
      </c>
      <c r="J67" s="250"/>
      <c r="K67" s="251"/>
      <c r="L67" s="252"/>
      <c r="M67" s="249" t="s">
        <v>90</v>
      </c>
      <c r="N67" s="85"/>
      <c r="O67" s="85"/>
      <c r="P67" s="85"/>
      <c r="Q67" s="85"/>
      <c r="R67" s="85"/>
      <c r="S67" s="85"/>
      <c r="T67" s="85"/>
      <c r="U67" s="85"/>
      <c r="V67" s="85"/>
      <c r="W67" s="85"/>
      <c r="X67" s="85"/>
      <c r="Y67" s="85"/>
      <c r="Z67" s="85"/>
      <c r="AA67" s="85"/>
      <c r="AB67" s="85"/>
      <c r="AC67" s="85"/>
      <c r="AD67" s="85"/>
      <c r="AE67" s="85"/>
      <c r="AF67" s="85"/>
      <c r="AG67" s="85"/>
      <c r="AH67" s="85"/>
      <c r="AI67" s="85"/>
      <c r="AJ67" s="85"/>
      <c r="AK67" s="85"/>
    </row>
    <row r="68" spans="1:37" ht="14.25" thickBot="1">
      <c r="A68" s="85"/>
      <c r="B68" s="253"/>
      <c r="C68" s="254"/>
      <c r="D68" s="255"/>
      <c r="E68" s="264"/>
      <c r="F68" s="265"/>
      <c r="G68" s="265"/>
      <c r="H68" s="265"/>
      <c r="I68" s="245"/>
      <c r="J68" s="253"/>
      <c r="K68" s="254"/>
      <c r="L68" s="255"/>
      <c r="M68" s="249"/>
      <c r="N68" s="85"/>
      <c r="O68" s="85"/>
      <c r="P68" s="85"/>
      <c r="Q68" s="85"/>
      <c r="R68" s="85"/>
      <c r="S68" s="85"/>
      <c r="T68" s="85"/>
      <c r="U68" s="85"/>
      <c r="V68" s="85"/>
      <c r="W68" s="85"/>
      <c r="X68" s="85"/>
      <c r="Y68" s="85"/>
      <c r="Z68" s="85"/>
      <c r="AA68" s="85"/>
      <c r="AB68" s="85"/>
      <c r="AC68" s="85"/>
      <c r="AD68" s="85"/>
      <c r="AE68" s="85"/>
      <c r="AF68" s="85"/>
      <c r="AG68" s="85"/>
      <c r="AH68" s="85"/>
      <c r="AI68" s="85"/>
      <c r="AJ68" s="85"/>
      <c r="AK68" s="85"/>
    </row>
    <row r="69" spans="1:37" ht="14.25" thickBot="1">
      <c r="A69" s="8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row>
    <row r="70" spans="1:37">
      <c r="A70" s="85"/>
      <c r="B70" s="250"/>
      <c r="C70" s="251"/>
      <c r="D70" s="252"/>
      <c r="E70" s="264">
        <f>IF(B70="",0,VLOOKUP(B70,'調整額(退手見直し毎に修正)'!$A$2:$B$9,2,FALSE))</f>
        <v>0</v>
      </c>
      <c r="F70" s="265"/>
      <c r="G70" s="265"/>
      <c r="H70" s="265"/>
      <c r="I70" s="245" t="s">
        <v>86</v>
      </c>
      <c r="J70" s="250"/>
      <c r="K70" s="251"/>
      <c r="L70" s="252"/>
      <c r="M70" s="249" t="s">
        <v>90</v>
      </c>
      <c r="N70" s="85"/>
      <c r="O70" s="85"/>
      <c r="P70" s="85"/>
      <c r="Q70" s="85"/>
      <c r="R70" s="85"/>
      <c r="S70" s="85"/>
      <c r="T70" s="85"/>
      <c r="U70" s="85"/>
      <c r="V70" s="85"/>
      <c r="W70" s="85"/>
      <c r="X70" s="85"/>
      <c r="Y70" s="85"/>
      <c r="Z70" s="85"/>
      <c r="AA70" s="85"/>
      <c r="AB70" s="85"/>
      <c r="AC70" s="85"/>
      <c r="AD70" s="85"/>
      <c r="AE70" s="85"/>
      <c r="AF70" s="85"/>
      <c r="AG70" s="85"/>
      <c r="AH70" s="85"/>
      <c r="AI70" s="85"/>
      <c r="AJ70" s="85"/>
      <c r="AK70" s="85"/>
    </row>
    <row r="71" spans="1:37" ht="14.25" thickBot="1">
      <c r="A71" s="85"/>
      <c r="B71" s="253"/>
      <c r="C71" s="254"/>
      <c r="D71" s="255"/>
      <c r="E71" s="264"/>
      <c r="F71" s="265"/>
      <c r="G71" s="265"/>
      <c r="H71" s="265"/>
      <c r="I71" s="245"/>
      <c r="J71" s="253"/>
      <c r="K71" s="254"/>
      <c r="L71" s="255"/>
      <c r="M71" s="249"/>
      <c r="N71" s="85"/>
      <c r="O71" s="85"/>
      <c r="P71" s="85"/>
      <c r="Q71" s="85"/>
      <c r="R71" s="85"/>
      <c r="S71" s="85"/>
      <c r="T71" s="85"/>
      <c r="U71" s="85"/>
      <c r="V71" s="85"/>
      <c r="W71" s="85"/>
      <c r="X71" s="85"/>
      <c r="Y71" s="85"/>
      <c r="Z71" s="85"/>
      <c r="AA71" s="85"/>
      <c r="AB71" s="85"/>
      <c r="AC71" s="85"/>
      <c r="AD71" s="85"/>
      <c r="AE71" s="85"/>
      <c r="AF71" s="85"/>
      <c r="AG71" s="85"/>
      <c r="AH71" s="85"/>
      <c r="AI71" s="85"/>
      <c r="AJ71" s="85"/>
      <c r="AK71" s="85"/>
    </row>
    <row r="72" spans="1:37">
      <c r="A72" s="8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row>
    <row r="73" spans="1:37" ht="14.25" thickBot="1">
      <c r="A73" s="85"/>
      <c r="B73" s="85" t="s">
        <v>91</v>
      </c>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row>
    <row r="74" spans="1:37">
      <c r="A74" s="85"/>
      <c r="B74" s="256">
        <f>IF(AND(L6="自己都合",AA6&lt;=9),"",IF(AND(L6="自己都合",AA6&lt;=24,AA6&gt;=10),(E64*J64+E67*J67+E70*J70)/2,IF(AND(NOT(L6="自己都合"),AA6&lt;=4),(E64*J64+E67*J67+E70*J70)/2,E64*J64+E67*J67+E70*J70)))</f>
        <v>1950000</v>
      </c>
      <c r="C74" s="257"/>
      <c r="D74" s="257"/>
      <c r="E74" s="257"/>
      <c r="F74" s="257"/>
      <c r="G74" s="257"/>
      <c r="H74" s="260" t="s">
        <v>75</v>
      </c>
      <c r="I74" s="261"/>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row>
    <row r="75" spans="1:37" ht="14.25" thickBot="1">
      <c r="A75" s="85"/>
      <c r="B75" s="258"/>
      <c r="C75" s="259"/>
      <c r="D75" s="259"/>
      <c r="E75" s="259"/>
      <c r="F75" s="259"/>
      <c r="G75" s="259"/>
      <c r="H75" s="262"/>
      <c r="I75" s="263"/>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row>
    <row r="76" spans="1:37">
      <c r="A76" s="8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row>
    <row r="77" spans="1:37" ht="14.25" thickBot="1">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row>
    <row r="78" spans="1:37" ht="13.5" customHeight="1" thickTop="1">
      <c r="A78" s="85"/>
      <c r="B78" s="85"/>
      <c r="C78" s="85"/>
      <c r="D78" s="85"/>
      <c r="E78" s="85"/>
      <c r="F78" s="105"/>
      <c r="G78" s="106"/>
      <c r="H78" s="106"/>
      <c r="I78" s="106"/>
      <c r="J78" s="106"/>
      <c r="K78" s="106"/>
      <c r="L78" s="106"/>
      <c r="M78" s="106"/>
      <c r="N78" s="106"/>
      <c r="O78" s="106"/>
      <c r="P78" s="106"/>
      <c r="Q78" s="106"/>
      <c r="R78" s="106"/>
      <c r="S78" s="106"/>
      <c r="T78" s="106"/>
      <c r="U78" s="106"/>
      <c r="V78" s="106"/>
      <c r="W78" s="106"/>
      <c r="X78" s="106"/>
      <c r="Y78" s="106"/>
      <c r="Z78" s="106"/>
      <c r="AA78" s="106"/>
      <c r="AB78" s="106"/>
      <c r="AC78" s="107"/>
      <c r="AD78" s="85"/>
      <c r="AE78" s="85"/>
      <c r="AF78" s="85"/>
      <c r="AG78" s="85"/>
      <c r="AH78" s="85"/>
      <c r="AI78" s="85"/>
      <c r="AJ78" s="85"/>
      <c r="AK78" s="85"/>
    </row>
    <row r="79" spans="1:37" ht="13.5" customHeight="1">
      <c r="A79" s="85"/>
      <c r="B79" s="85"/>
      <c r="C79" s="85"/>
      <c r="D79" s="85"/>
      <c r="E79" s="85"/>
      <c r="F79" s="108"/>
      <c r="G79" s="278" t="s">
        <v>92</v>
      </c>
      <c r="H79" s="278"/>
      <c r="I79" s="278"/>
      <c r="J79" s="278"/>
      <c r="K79" s="278"/>
      <c r="L79" s="278"/>
      <c r="M79" s="278"/>
      <c r="N79" s="278"/>
      <c r="O79" s="109"/>
      <c r="P79" s="109"/>
      <c r="Q79" s="279">
        <f ca="1">IF(B74="",ROUNDDOWN(AB58,0),ROUNDDOWN(AB58+B74,0))</f>
        <v>23926435</v>
      </c>
      <c r="R79" s="279"/>
      <c r="S79" s="279"/>
      <c r="T79" s="279"/>
      <c r="U79" s="279"/>
      <c r="V79" s="279"/>
      <c r="W79" s="279"/>
      <c r="X79" s="279"/>
      <c r="Y79" s="279"/>
      <c r="Z79" s="279"/>
      <c r="AA79" s="281" t="s">
        <v>93</v>
      </c>
      <c r="AB79" s="281"/>
      <c r="AC79" s="110"/>
      <c r="AD79" s="85"/>
      <c r="AE79" s="85"/>
      <c r="AF79" s="85"/>
      <c r="AG79" s="85"/>
      <c r="AH79" s="85"/>
      <c r="AI79" s="85"/>
      <c r="AJ79" s="85"/>
      <c r="AK79" s="85"/>
    </row>
    <row r="80" spans="1:37" ht="14.25" thickBot="1">
      <c r="A80" s="85"/>
      <c r="B80" s="85"/>
      <c r="C80" s="85"/>
      <c r="D80" s="85"/>
      <c r="E80" s="85"/>
      <c r="F80" s="108"/>
      <c r="G80" s="278"/>
      <c r="H80" s="278"/>
      <c r="I80" s="278"/>
      <c r="J80" s="278"/>
      <c r="K80" s="278"/>
      <c r="L80" s="278"/>
      <c r="M80" s="278"/>
      <c r="N80" s="278"/>
      <c r="O80" s="109"/>
      <c r="P80" s="111"/>
      <c r="Q80" s="280"/>
      <c r="R80" s="280"/>
      <c r="S80" s="280"/>
      <c r="T80" s="280"/>
      <c r="U80" s="280"/>
      <c r="V80" s="280"/>
      <c r="W80" s="280"/>
      <c r="X80" s="280"/>
      <c r="Y80" s="280"/>
      <c r="Z80" s="280"/>
      <c r="AA80" s="282"/>
      <c r="AB80" s="282"/>
      <c r="AC80" s="110"/>
      <c r="AD80" s="85"/>
      <c r="AE80" s="85"/>
      <c r="AF80" s="85"/>
      <c r="AG80" s="85"/>
      <c r="AH80" s="85"/>
      <c r="AI80" s="85"/>
      <c r="AJ80" s="85"/>
      <c r="AK80" s="85"/>
    </row>
    <row r="81" spans="1:47" ht="14.25" thickBot="1">
      <c r="A81" s="85"/>
      <c r="B81" s="85"/>
      <c r="C81" s="85"/>
      <c r="D81" s="85"/>
      <c r="E81" s="85"/>
      <c r="F81" s="112"/>
      <c r="G81" s="113"/>
      <c r="H81" s="113"/>
      <c r="I81" s="113"/>
      <c r="J81" s="113"/>
      <c r="K81" s="113"/>
      <c r="L81" s="113"/>
      <c r="M81" s="113"/>
      <c r="N81" s="113"/>
      <c r="O81" s="113"/>
      <c r="P81" s="113"/>
      <c r="Q81" s="113"/>
      <c r="R81" s="113"/>
      <c r="S81" s="113"/>
      <c r="T81" s="113"/>
      <c r="U81" s="113"/>
      <c r="V81" s="113"/>
      <c r="W81" s="113"/>
      <c r="X81" s="113"/>
      <c r="Y81" s="113"/>
      <c r="Z81" s="113"/>
      <c r="AA81" s="113"/>
      <c r="AB81" s="113"/>
      <c r="AC81" s="114"/>
      <c r="AD81" s="85"/>
      <c r="AE81" s="85"/>
      <c r="AF81" s="85"/>
      <c r="AG81" s="85"/>
      <c r="AH81" s="85"/>
      <c r="AI81" s="85"/>
      <c r="AJ81" s="85"/>
      <c r="AK81" s="85"/>
    </row>
    <row r="82" spans="1:47" ht="14.25" thickTop="1">
      <c r="A82" s="85"/>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row>
    <row r="83" spans="1:47" ht="14.25" thickBot="1">
      <c r="A83" s="85"/>
      <c r="B83" s="85"/>
      <c r="C83" s="85"/>
      <c r="D83" s="85"/>
      <c r="E83" s="85"/>
      <c r="F83" s="85"/>
      <c r="G83" s="85"/>
      <c r="H83" s="85"/>
      <c r="I83" s="85"/>
      <c r="J83" s="85"/>
      <c r="K83" s="85"/>
      <c r="L83" s="85"/>
      <c r="M83" s="85"/>
      <c r="N83" s="85"/>
      <c r="O83" s="85"/>
      <c r="P83" s="85"/>
      <c r="Q83" s="85"/>
      <c r="R83" s="85"/>
      <c r="S83" s="85"/>
      <c r="T83" s="85"/>
      <c r="U83" s="85"/>
      <c r="V83" s="85"/>
      <c r="W83" s="85"/>
      <c r="X83" s="85"/>
      <c r="Y83" s="245" t="s">
        <v>98</v>
      </c>
      <c r="Z83" s="245"/>
      <c r="AA83" s="245"/>
      <c r="AB83" s="245"/>
      <c r="AC83" s="245"/>
      <c r="AD83" s="245"/>
      <c r="AE83" s="245"/>
      <c r="AF83" s="245"/>
      <c r="AG83" s="245"/>
      <c r="AH83" s="245"/>
      <c r="AI83" s="245"/>
      <c r="AJ83" s="85"/>
      <c r="AK83" s="85"/>
    </row>
    <row r="84" spans="1:47" ht="13.5" customHeight="1">
      <c r="A84" s="85"/>
      <c r="B84" s="299" t="s">
        <v>94</v>
      </c>
      <c r="C84" s="299"/>
      <c r="D84" s="299"/>
      <c r="E84" s="299"/>
      <c r="F84" s="299"/>
      <c r="G84" s="299"/>
      <c r="H84" s="85"/>
      <c r="I84" s="299" t="s">
        <v>95</v>
      </c>
      <c r="J84" s="299"/>
      <c r="K84" s="299"/>
      <c r="L84" s="299"/>
      <c r="M84" s="299"/>
      <c r="N84" s="299"/>
      <c r="O84" s="85"/>
      <c r="P84" s="299" t="s">
        <v>96</v>
      </c>
      <c r="Q84" s="299"/>
      <c r="R84" s="299"/>
      <c r="S84" s="299"/>
      <c r="T84" s="299"/>
      <c r="U84" s="299"/>
      <c r="V84" s="85"/>
      <c r="W84" s="89"/>
      <c r="X84" s="89"/>
      <c r="Y84" s="89"/>
      <c r="Z84" s="283">
        <f>AT85</f>
        <v>37</v>
      </c>
      <c r="AA84" s="284"/>
      <c r="AB84" s="287" t="s">
        <v>45</v>
      </c>
      <c r="AC84" s="287"/>
      <c r="AD84" s="289">
        <f>AU85</f>
        <v>0</v>
      </c>
      <c r="AE84" s="290"/>
      <c r="AF84" s="290"/>
      <c r="AG84" s="290" t="s">
        <v>46</v>
      </c>
      <c r="AH84" s="292"/>
      <c r="AI84" s="85"/>
      <c r="AJ84" s="85"/>
      <c r="AK84" s="85"/>
      <c r="AS84" s="84">
        <f>AS6-AG36</f>
        <v>444</v>
      </c>
    </row>
    <row r="85" spans="1:47" ht="14.25" customHeight="1" thickBot="1">
      <c r="A85" s="85"/>
      <c r="B85" s="299"/>
      <c r="C85" s="299"/>
      <c r="D85" s="299"/>
      <c r="E85" s="299"/>
      <c r="F85" s="299"/>
      <c r="G85" s="299"/>
      <c r="H85" s="85"/>
      <c r="I85" s="299"/>
      <c r="J85" s="299"/>
      <c r="K85" s="299"/>
      <c r="L85" s="299"/>
      <c r="M85" s="299"/>
      <c r="N85" s="299"/>
      <c r="O85" s="85"/>
      <c r="P85" s="299"/>
      <c r="Q85" s="299"/>
      <c r="R85" s="299"/>
      <c r="S85" s="299"/>
      <c r="T85" s="299"/>
      <c r="U85" s="299"/>
      <c r="V85" s="85"/>
      <c r="W85" s="89"/>
      <c r="X85" s="85"/>
      <c r="Y85" s="85"/>
      <c r="Z85" s="285"/>
      <c r="AA85" s="286"/>
      <c r="AB85" s="288"/>
      <c r="AC85" s="288"/>
      <c r="AD85" s="291"/>
      <c r="AE85" s="292"/>
      <c r="AF85" s="292"/>
      <c r="AG85" s="292"/>
      <c r="AH85" s="292"/>
      <c r="AI85" s="85"/>
      <c r="AJ85" s="85"/>
      <c r="AK85" s="85"/>
      <c r="AT85">
        <f>ROUNDUP(AS84/12,0)</f>
        <v>37</v>
      </c>
      <c r="AU85">
        <f>MOD(AS84,12)</f>
        <v>0</v>
      </c>
    </row>
    <row r="86" spans="1:47" ht="13.5" customHeight="1">
      <c r="A86" s="85"/>
      <c r="B86" s="293">
        <f ca="1">IF(OR(L6="死亡",Q79-IF(R6&lt;21,400000*Z84,(Z84-20)*700000+8000000)&lt;0),0,ROUNDDOWN(IF(ROUNDDOWN((Q79-IF(Z84&lt;21,400000*Z84,(Z84-20)*700000+8000000))/2,-3)&lt;=1950000,(ROUNDDOWN((Q79-IF(Z84&lt;21,400000*Z84,(Z84-20)*700000+8000000))/2,-3)*5%*102.1%),IF(ROUNDDOWN((Q79-IF(Z84&lt;21,400000*Z84,(Z84-20)*700000+8000000))/2,-3)&lt;=3300000,((ROUNDDOWN((Q79-IF(Z84&lt;21,400000*Z84,(Z84-20)*700000+8000000))/2,-3)*10%-97500)*102.1%),IF(ROUNDDOWN((Q79-IF(Z84&lt;21,400000*Z84,(Z84-20)*700000+8000000))/2,-3)&lt;=6950000,((ROUNDDOWN((Q79-IF(Z84&lt;21,400000*Z84,(Z84-20)*700000+8000000))/2,-3)*20%-427500)*102.1%),((ROUNDDOWN((Q79-IF(Z84&lt;21,400000*Z84,(Z84-20)*700000+8000000))/2,-3)*23%-636000)*102.1%)))),0))</f>
        <v>105979</v>
      </c>
      <c r="C86" s="294"/>
      <c r="D86" s="294"/>
      <c r="E86" s="294"/>
      <c r="F86" s="294"/>
      <c r="G86" s="295"/>
      <c r="H86" s="85"/>
      <c r="I86" s="293">
        <f ca="1">IF(OR(L6="死亡",Q79-IF(Z84&lt;21,400000*Z84,(Z84-20)*700000+8000000)&lt;0),0,ROUNDDOWN(ROUNDDOWN((Q79-IF(Z84&lt;21,400000*Z84,(Z84-20)*700000+8000000))/2,-3)*6%,-2))</f>
        <v>120700</v>
      </c>
      <c r="J86" s="294"/>
      <c r="K86" s="294"/>
      <c r="L86" s="294"/>
      <c r="M86" s="294"/>
      <c r="N86" s="295"/>
      <c r="O86" s="85"/>
      <c r="P86" s="293">
        <f ca="1">IF(OR(L6="死亡",Q79-IF(Z84&lt;21,400000*Z84,(Z84-20)*700000+8000000)&lt;0),0,ROUNDDOWN(ROUNDDOWN((Q79-IF(Z84&lt;21,400000*Z84,(Z84-20)*700000+8000000))/2,-3)*4%,-2))</f>
        <v>80500</v>
      </c>
      <c r="Q86" s="294"/>
      <c r="R86" s="294"/>
      <c r="S86" s="294"/>
      <c r="T86" s="294"/>
      <c r="U86" s="295"/>
      <c r="V86" s="85"/>
      <c r="W86" s="88"/>
      <c r="X86" s="88"/>
      <c r="Y86" s="85"/>
      <c r="Z86" s="85"/>
      <c r="AA86" s="85"/>
      <c r="AB86" s="85"/>
      <c r="AC86" s="85"/>
      <c r="AD86" s="85"/>
      <c r="AE86" s="85"/>
      <c r="AF86" s="85"/>
      <c r="AG86" s="85"/>
      <c r="AH86" s="85"/>
      <c r="AI86" s="85"/>
      <c r="AJ86" s="85"/>
      <c r="AK86" s="85"/>
    </row>
    <row r="87" spans="1:47" ht="14.25" customHeight="1" thickBot="1">
      <c r="A87" s="85"/>
      <c r="B87" s="296"/>
      <c r="C87" s="297"/>
      <c r="D87" s="297"/>
      <c r="E87" s="297"/>
      <c r="F87" s="297"/>
      <c r="G87" s="298"/>
      <c r="H87" s="85"/>
      <c r="I87" s="296"/>
      <c r="J87" s="297"/>
      <c r="K87" s="297"/>
      <c r="L87" s="297"/>
      <c r="M87" s="297"/>
      <c r="N87" s="298"/>
      <c r="O87" s="85"/>
      <c r="P87" s="296"/>
      <c r="Q87" s="297"/>
      <c r="R87" s="297"/>
      <c r="S87" s="297"/>
      <c r="T87" s="297"/>
      <c r="U87" s="298"/>
      <c r="V87" s="120"/>
      <c r="W87" s="88"/>
      <c r="X87" s="88"/>
      <c r="Y87" s="85"/>
      <c r="Z87" s="85"/>
      <c r="AA87" s="85"/>
      <c r="AB87" s="85"/>
      <c r="AC87" s="85"/>
      <c r="AD87" s="85"/>
      <c r="AE87" s="85"/>
      <c r="AF87" s="85"/>
      <c r="AG87" s="85"/>
      <c r="AH87" s="85"/>
      <c r="AI87" s="85"/>
      <c r="AJ87" s="85"/>
      <c r="AK87" s="85"/>
    </row>
    <row r="88" spans="1:47" ht="14.25" thickBot="1">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row>
    <row r="89" spans="1:47" ht="14.25" thickTop="1">
      <c r="A89" s="85"/>
      <c r="B89" s="85"/>
      <c r="C89" s="85"/>
      <c r="D89" s="85"/>
      <c r="E89" s="85"/>
      <c r="F89" s="98"/>
      <c r="G89" s="99"/>
      <c r="H89" s="99"/>
      <c r="I89" s="99"/>
      <c r="J89" s="99"/>
      <c r="K89" s="99"/>
      <c r="L89" s="99"/>
      <c r="M89" s="99"/>
      <c r="N89" s="99"/>
      <c r="O89" s="99"/>
      <c r="P89" s="99"/>
      <c r="Q89" s="99"/>
      <c r="R89" s="99"/>
      <c r="S89" s="99"/>
      <c r="T89" s="99"/>
      <c r="U89" s="99"/>
      <c r="V89" s="99"/>
      <c r="W89" s="99"/>
      <c r="X89" s="99"/>
      <c r="Y89" s="99"/>
      <c r="Z89" s="99"/>
      <c r="AA89" s="99"/>
      <c r="AB89" s="99"/>
      <c r="AC89" s="100"/>
      <c r="AD89" s="85"/>
      <c r="AE89" s="85"/>
      <c r="AF89" s="85"/>
      <c r="AG89" s="85"/>
      <c r="AH89" s="85"/>
      <c r="AI89" s="85"/>
      <c r="AJ89" s="85"/>
      <c r="AK89" s="85"/>
    </row>
    <row r="90" spans="1:47">
      <c r="A90" s="85"/>
      <c r="B90" s="85"/>
      <c r="C90" s="85"/>
      <c r="D90" s="85"/>
      <c r="E90" s="85"/>
      <c r="F90" s="101"/>
      <c r="G90" s="278" t="s">
        <v>97</v>
      </c>
      <c r="H90" s="278"/>
      <c r="I90" s="278"/>
      <c r="J90" s="278"/>
      <c r="K90" s="278"/>
      <c r="L90" s="278"/>
      <c r="M90" s="278"/>
      <c r="N90" s="278"/>
      <c r="O90" s="109"/>
      <c r="P90" s="109"/>
      <c r="Q90" s="279">
        <f ca="1">Q79-B86-I86-P86</f>
        <v>23619256</v>
      </c>
      <c r="R90" s="279"/>
      <c r="S90" s="279"/>
      <c r="T90" s="279"/>
      <c r="U90" s="279"/>
      <c r="V90" s="279"/>
      <c r="W90" s="279"/>
      <c r="X90" s="279"/>
      <c r="Y90" s="279"/>
      <c r="Z90" s="279"/>
      <c r="AA90" s="281" t="s">
        <v>93</v>
      </c>
      <c r="AB90" s="281"/>
      <c r="AC90" s="110"/>
      <c r="AD90" s="85"/>
      <c r="AE90" s="85"/>
      <c r="AF90" s="85"/>
      <c r="AG90" s="85"/>
      <c r="AH90" s="85"/>
      <c r="AI90" s="85"/>
      <c r="AJ90" s="85"/>
      <c r="AK90" s="85"/>
    </row>
    <row r="91" spans="1:47" ht="14.25" thickBot="1">
      <c r="A91" s="85"/>
      <c r="B91" s="85"/>
      <c r="C91" s="85"/>
      <c r="D91" s="85"/>
      <c r="E91" s="85"/>
      <c r="F91" s="101"/>
      <c r="G91" s="278"/>
      <c r="H91" s="278"/>
      <c r="I91" s="278"/>
      <c r="J91" s="278"/>
      <c r="K91" s="278"/>
      <c r="L91" s="278"/>
      <c r="M91" s="278"/>
      <c r="N91" s="278"/>
      <c r="O91" s="109"/>
      <c r="P91" s="111"/>
      <c r="Q91" s="280"/>
      <c r="R91" s="280"/>
      <c r="S91" s="280"/>
      <c r="T91" s="280"/>
      <c r="U91" s="280"/>
      <c r="V91" s="280"/>
      <c r="W91" s="280"/>
      <c r="X91" s="280"/>
      <c r="Y91" s="280"/>
      <c r="Z91" s="280"/>
      <c r="AA91" s="282"/>
      <c r="AB91" s="282"/>
      <c r="AC91" s="110"/>
      <c r="AD91" s="85"/>
      <c r="AE91" s="85"/>
      <c r="AF91" s="85"/>
      <c r="AG91" s="85"/>
      <c r="AH91" s="85"/>
      <c r="AI91" s="85"/>
      <c r="AJ91" s="85"/>
      <c r="AK91" s="85"/>
    </row>
    <row r="92" spans="1:47" ht="14.25" thickBot="1">
      <c r="A92" s="85"/>
      <c r="B92" s="85"/>
      <c r="C92" s="85"/>
      <c r="D92" s="85"/>
      <c r="E92" s="85"/>
      <c r="F92" s="102"/>
      <c r="G92" s="103"/>
      <c r="H92" s="103"/>
      <c r="I92" s="103"/>
      <c r="J92" s="103"/>
      <c r="K92" s="103"/>
      <c r="L92" s="103"/>
      <c r="M92" s="103"/>
      <c r="N92" s="103"/>
      <c r="O92" s="103"/>
      <c r="P92" s="103"/>
      <c r="Q92" s="103"/>
      <c r="R92" s="103"/>
      <c r="S92" s="103"/>
      <c r="T92" s="103"/>
      <c r="U92" s="103"/>
      <c r="V92" s="103"/>
      <c r="W92" s="103"/>
      <c r="X92" s="103"/>
      <c r="Y92" s="103"/>
      <c r="Z92" s="103"/>
      <c r="AA92" s="103"/>
      <c r="AB92" s="103"/>
      <c r="AC92" s="104"/>
      <c r="AD92" s="85"/>
      <c r="AE92" s="85"/>
      <c r="AF92" s="85"/>
      <c r="AG92" s="85"/>
      <c r="AH92" s="85"/>
      <c r="AI92" s="85"/>
      <c r="AJ92" s="85"/>
      <c r="AK92" s="85"/>
    </row>
    <row r="93" spans="1:47" ht="14.25" thickTop="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row>
    <row r="94" spans="1:47">
      <c r="A94" s="85"/>
      <c r="B94" s="242" t="s">
        <v>109</v>
      </c>
      <c r="C94" s="242"/>
      <c r="D94" s="242"/>
      <c r="E94" s="242"/>
      <c r="F94" s="242"/>
      <c r="G94" s="242"/>
      <c r="H94" s="242"/>
      <c r="I94" s="242"/>
      <c r="J94" s="242"/>
      <c r="K94" s="242"/>
      <c r="L94" s="242"/>
      <c r="M94" s="242"/>
      <c r="N94" s="242"/>
      <c r="O94" s="242"/>
      <c r="P94" s="242"/>
      <c r="Q94" s="242"/>
      <c r="R94" s="242"/>
      <c r="S94" s="242"/>
      <c r="T94" s="242"/>
      <c r="U94" s="242"/>
      <c r="V94" s="242"/>
      <c r="W94" s="242"/>
      <c r="X94" s="242"/>
      <c r="Y94" s="242"/>
      <c r="Z94" s="242"/>
      <c r="AA94" s="242"/>
      <c r="AB94" s="242"/>
      <c r="AC94" s="242"/>
      <c r="AD94" s="242"/>
      <c r="AE94" s="242"/>
      <c r="AF94" s="242"/>
      <c r="AG94" s="242"/>
      <c r="AH94" s="242"/>
      <c r="AI94" s="242"/>
      <c r="AJ94" s="85"/>
      <c r="AK94" s="85"/>
    </row>
    <row r="95" spans="1:47">
      <c r="A95" s="85"/>
      <c r="B95" s="242"/>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85"/>
      <c r="AK95" s="85"/>
    </row>
    <row r="96" spans="1:47">
      <c r="A96" s="85"/>
      <c r="B96" s="242"/>
      <c r="C96" s="242"/>
      <c r="D96" s="242"/>
      <c r="E96" s="242"/>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85"/>
      <c r="AK96" s="85"/>
    </row>
    <row r="97" spans="1:37">
      <c r="A97" s="85"/>
      <c r="B97" s="242"/>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85"/>
      <c r="AK97" s="85"/>
    </row>
    <row r="98" spans="1:37">
      <c r="A98" s="85"/>
      <c r="B98" s="242"/>
      <c r="C98" s="242"/>
      <c r="D98" s="242"/>
      <c r="E98" s="242"/>
      <c r="F98" s="242"/>
      <c r="G98" s="242"/>
      <c r="H98" s="242"/>
      <c r="I98" s="242"/>
      <c r="J98" s="242"/>
      <c r="K98" s="242"/>
      <c r="L98" s="242"/>
      <c r="M98" s="242"/>
      <c r="N98" s="242"/>
      <c r="O98" s="242"/>
      <c r="P98" s="242"/>
      <c r="Q98" s="242"/>
      <c r="R98" s="242"/>
      <c r="S98" s="242"/>
      <c r="T98" s="242"/>
      <c r="U98" s="242"/>
      <c r="V98" s="242"/>
      <c r="W98" s="242"/>
      <c r="X98" s="242"/>
      <c r="Y98" s="242"/>
      <c r="Z98" s="242"/>
      <c r="AA98" s="242"/>
      <c r="AB98" s="242"/>
      <c r="AC98" s="242"/>
      <c r="AD98" s="242"/>
      <c r="AE98" s="242"/>
      <c r="AF98" s="242"/>
      <c r="AG98" s="242"/>
      <c r="AH98" s="242"/>
      <c r="AI98" s="242"/>
      <c r="AJ98" s="85"/>
      <c r="AK98" s="85"/>
    </row>
    <row r="99" spans="1:37">
      <c r="A99" s="85"/>
      <c r="B99" s="242"/>
      <c r="C99" s="242"/>
      <c r="D99" s="242"/>
      <c r="E99" s="242"/>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85"/>
      <c r="AK99" s="85"/>
    </row>
    <row r="100" spans="1:37">
      <c r="A100" s="85"/>
      <c r="B100" s="242"/>
      <c r="C100" s="242"/>
      <c r="D100" s="242"/>
      <c r="E100" s="242"/>
      <c r="F100" s="242"/>
      <c r="G100" s="242"/>
      <c r="H100" s="242"/>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85"/>
      <c r="AK100" s="85"/>
    </row>
    <row r="101" spans="1:37">
      <c r="A101" s="85"/>
      <c r="B101" s="242"/>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row>
  </sheetData>
  <sheetProtection algorithmName="SHA-512" hashValue="AVjPNrCAJlCGHCluglSt0Uie+wbsHociOPad517cYBTvZ28rgUHLDGqyrz7VDSTyWqtqqLmsu9YdVY6EIsdpPQ==" saltValue="MM86YLZZw3AKXqwmuuujSQ==" spinCount="100000" sheet="1" selectLockedCells="1"/>
  <mergeCells count="224">
    <mergeCell ref="B49:F50"/>
    <mergeCell ref="G49:K50"/>
    <mergeCell ref="L49:M50"/>
    <mergeCell ref="N49:Q50"/>
    <mergeCell ref="R49:S50"/>
    <mergeCell ref="T49:U50"/>
    <mergeCell ref="AF49:AF50"/>
    <mergeCell ref="AG49:AI50"/>
    <mergeCell ref="AJ49:AK50"/>
    <mergeCell ref="B45:F46"/>
    <mergeCell ref="G45:K46"/>
    <mergeCell ref="L45:M46"/>
    <mergeCell ref="N45:Q46"/>
    <mergeCell ref="R45:S46"/>
    <mergeCell ref="T45:U46"/>
    <mergeCell ref="AF45:AF46"/>
    <mergeCell ref="AG45:AI46"/>
    <mergeCell ref="AJ45:AK46"/>
    <mergeCell ref="AF39:AF40"/>
    <mergeCell ref="AG39:AI40"/>
    <mergeCell ref="AJ39:AK40"/>
    <mergeCell ref="B42:F43"/>
    <mergeCell ref="G42:K43"/>
    <mergeCell ref="L42:M43"/>
    <mergeCell ref="N42:Q43"/>
    <mergeCell ref="R42:S43"/>
    <mergeCell ref="T42:U43"/>
    <mergeCell ref="AF42:AF43"/>
    <mergeCell ref="AG42:AI43"/>
    <mergeCell ref="AJ42:AK43"/>
    <mergeCell ref="AO3:AP4"/>
    <mergeCell ref="N9:Q10"/>
    <mergeCell ref="R9:S10"/>
    <mergeCell ref="L12:M13"/>
    <mergeCell ref="N12:Q13"/>
    <mergeCell ref="AA12:AB13"/>
    <mergeCell ref="G3:M4"/>
    <mergeCell ref="N3:R4"/>
    <mergeCell ref="S3:T4"/>
    <mergeCell ref="R6:S7"/>
    <mergeCell ref="AH6:AI7"/>
    <mergeCell ref="AM8:AN9"/>
    <mergeCell ref="AM3:AN4"/>
    <mergeCell ref="AJ9:AK10"/>
    <mergeCell ref="U3:Z4"/>
    <mergeCell ref="AJ12:AK13"/>
    <mergeCell ref="AE6:AG7"/>
    <mergeCell ref="AF9:AI10"/>
    <mergeCell ref="B2:F2"/>
    <mergeCell ref="L6:Q7"/>
    <mergeCell ref="T6:U7"/>
    <mergeCell ref="V6:X7"/>
    <mergeCell ref="B6:F7"/>
    <mergeCell ref="AG3:AK4"/>
    <mergeCell ref="AG2:AK2"/>
    <mergeCell ref="G6:K7"/>
    <mergeCell ref="AJ18:AK19"/>
    <mergeCell ref="AA2:AC2"/>
    <mergeCell ref="AA3:AC4"/>
    <mergeCell ref="AD2:AF2"/>
    <mergeCell ref="AD3:AF4"/>
    <mergeCell ref="Y6:Z7"/>
    <mergeCell ref="AA6:AB7"/>
    <mergeCell ref="AC6:AD7"/>
    <mergeCell ref="AA5:AI5"/>
    <mergeCell ref="B3:F4"/>
    <mergeCell ref="L15:M16"/>
    <mergeCell ref="N15:Q16"/>
    <mergeCell ref="R12:S13"/>
    <mergeCell ref="R15:S16"/>
    <mergeCell ref="B12:F13"/>
    <mergeCell ref="G12:K13"/>
    <mergeCell ref="AJ58:AK59"/>
    <mergeCell ref="K58:P59"/>
    <mergeCell ref="AB58:AI59"/>
    <mergeCell ref="AD54:AI55"/>
    <mergeCell ref="AJ54:AK55"/>
    <mergeCell ref="AO54:AP55"/>
    <mergeCell ref="B54:G55"/>
    <mergeCell ref="H54:I55"/>
    <mergeCell ref="L54:Q55"/>
    <mergeCell ref="R54:S55"/>
    <mergeCell ref="U54:Z55"/>
    <mergeCell ref="AA54:AB55"/>
    <mergeCell ref="B58:G59"/>
    <mergeCell ref="H58:I59"/>
    <mergeCell ref="S58:Z59"/>
    <mergeCell ref="AJ36:AK37"/>
    <mergeCell ref="AG36:AI37"/>
    <mergeCell ref="T36:U37"/>
    <mergeCell ref="AF36:AF37"/>
    <mergeCell ref="B39:F40"/>
    <mergeCell ref="G39:K40"/>
    <mergeCell ref="L39:M40"/>
    <mergeCell ref="N39:Q40"/>
    <mergeCell ref="L17:Q17"/>
    <mergeCell ref="L20:Q20"/>
    <mergeCell ref="L23:Q23"/>
    <mergeCell ref="B21:F22"/>
    <mergeCell ref="G21:K22"/>
    <mergeCell ref="L21:M22"/>
    <mergeCell ref="AD22:AE23"/>
    <mergeCell ref="AF22:AF23"/>
    <mergeCell ref="AB18:AC19"/>
    <mergeCell ref="AD18:AE19"/>
    <mergeCell ref="R24:S25"/>
    <mergeCell ref="T27:U28"/>
    <mergeCell ref="AJ22:AK23"/>
    <mergeCell ref="AB22:AC23"/>
    <mergeCell ref="R39:S40"/>
    <mergeCell ref="T39:U40"/>
    <mergeCell ref="B15:F16"/>
    <mergeCell ref="G15:K16"/>
    <mergeCell ref="L9:M10"/>
    <mergeCell ref="AG18:AI19"/>
    <mergeCell ref="AG22:AI23"/>
    <mergeCell ref="R17:W17"/>
    <mergeCell ref="R20:W20"/>
    <mergeCell ref="R23:W23"/>
    <mergeCell ref="B9:F10"/>
    <mergeCell ref="G9:K10"/>
    <mergeCell ref="Y18:AA19"/>
    <mergeCell ref="AG12:AI13"/>
    <mergeCell ref="Y22:AA23"/>
    <mergeCell ref="AF18:AF19"/>
    <mergeCell ref="AC12:AD13"/>
    <mergeCell ref="AF12:AF13"/>
    <mergeCell ref="W12:Z13"/>
    <mergeCell ref="J67:L68"/>
    <mergeCell ref="E64:H65"/>
    <mergeCell ref="I64:I65"/>
    <mergeCell ref="G2:M2"/>
    <mergeCell ref="N2:R2"/>
    <mergeCell ref="U2:Z2"/>
    <mergeCell ref="B5:F5"/>
    <mergeCell ref="G5:K5"/>
    <mergeCell ref="L5:Q5"/>
    <mergeCell ref="R5:Z5"/>
    <mergeCell ref="N21:Q22"/>
    <mergeCell ref="R21:S22"/>
    <mergeCell ref="B18:F19"/>
    <mergeCell ref="G18:K19"/>
    <mergeCell ref="L18:M19"/>
    <mergeCell ref="N18:Q19"/>
    <mergeCell ref="R18:S19"/>
    <mergeCell ref="B24:F25"/>
    <mergeCell ref="G24:K25"/>
    <mergeCell ref="L24:M25"/>
    <mergeCell ref="N24:Q25"/>
    <mergeCell ref="B36:F37"/>
    <mergeCell ref="G36:K37"/>
    <mergeCell ref="L36:M37"/>
    <mergeCell ref="AQ6:AR7"/>
    <mergeCell ref="AM6:AP7"/>
    <mergeCell ref="AM10:AP11"/>
    <mergeCell ref="AO8:AP9"/>
    <mergeCell ref="G90:N91"/>
    <mergeCell ref="Q90:Z91"/>
    <mergeCell ref="AA90:AB91"/>
    <mergeCell ref="Z84:AA85"/>
    <mergeCell ref="AB84:AC85"/>
    <mergeCell ref="AD84:AF85"/>
    <mergeCell ref="AG84:AH85"/>
    <mergeCell ref="B86:G87"/>
    <mergeCell ref="I84:N85"/>
    <mergeCell ref="I86:N87"/>
    <mergeCell ref="P84:U85"/>
    <mergeCell ref="P86:U87"/>
    <mergeCell ref="G79:N80"/>
    <mergeCell ref="Q79:Z80"/>
    <mergeCell ref="AA79:AB80"/>
    <mergeCell ref="B84:G85"/>
    <mergeCell ref="Y83:AI83"/>
    <mergeCell ref="J64:L65"/>
    <mergeCell ref="M64:M65"/>
    <mergeCell ref="B64:D65"/>
    <mergeCell ref="B63:D63"/>
    <mergeCell ref="AJ33:AK34"/>
    <mergeCell ref="AF27:AF28"/>
    <mergeCell ref="AG27:AI28"/>
    <mergeCell ref="AJ27:AK28"/>
    <mergeCell ref="B30:F31"/>
    <mergeCell ref="G30:K31"/>
    <mergeCell ref="L30:M31"/>
    <mergeCell ref="N30:Q31"/>
    <mergeCell ref="R30:S31"/>
    <mergeCell ref="T30:U31"/>
    <mergeCell ref="AF30:AF31"/>
    <mergeCell ref="AG30:AI31"/>
    <mergeCell ref="AJ30:AK31"/>
    <mergeCell ref="W30:Z31"/>
    <mergeCell ref="AA30:AB31"/>
    <mergeCell ref="AC30:AD31"/>
    <mergeCell ref="R36:S37"/>
    <mergeCell ref="B27:F28"/>
    <mergeCell ref="G27:K28"/>
    <mergeCell ref="L27:M28"/>
    <mergeCell ref="N27:Q28"/>
    <mergeCell ref="R27:S28"/>
    <mergeCell ref="N36:Q37"/>
    <mergeCell ref="B98:AI101"/>
    <mergeCell ref="A1:AK1"/>
    <mergeCell ref="B94:AI97"/>
    <mergeCell ref="B33:F34"/>
    <mergeCell ref="G33:K34"/>
    <mergeCell ref="L33:M34"/>
    <mergeCell ref="N33:Q34"/>
    <mergeCell ref="R33:S34"/>
    <mergeCell ref="T33:U34"/>
    <mergeCell ref="AF33:AF34"/>
    <mergeCell ref="AG33:AI34"/>
    <mergeCell ref="M67:M68"/>
    <mergeCell ref="J70:L71"/>
    <mergeCell ref="M70:M71"/>
    <mergeCell ref="B74:G75"/>
    <mergeCell ref="H74:I75"/>
    <mergeCell ref="B67:D68"/>
    <mergeCell ref="E67:H68"/>
    <mergeCell ref="I67:I68"/>
    <mergeCell ref="B70:D71"/>
    <mergeCell ref="E70:H71"/>
    <mergeCell ref="I70:I71"/>
    <mergeCell ref="A61:F62"/>
    <mergeCell ref="A51:M52"/>
  </mergeCells>
  <phoneticPr fontId="4"/>
  <dataValidations count="3">
    <dataValidation type="list" allowBlank="1" showInputMessage="1" showErrorMessage="1" sqref="U3" xr:uid="{00000000-0002-0000-0000-000000000000}">
      <formula1>$AS$1:$AS$5</formula1>
    </dataValidation>
    <dataValidation type="list" allowBlank="1" showInputMessage="1" showErrorMessage="1" sqref="AG3" xr:uid="{00000000-0002-0000-0000-000001000000}">
      <formula1>$AX$1:$AX$2</formula1>
    </dataValidation>
    <dataValidation type="list" allowBlank="1" showInputMessage="1" showErrorMessage="1" sqref="L6:Q7" xr:uid="{00000000-0002-0000-0000-000002000000}">
      <formula1>$AU$1:$AU$6</formula1>
    </dataValidation>
  </dataValidations>
  <pageMargins left="0.70866141732283472" right="0.70866141732283472" top="0.74803149606299213" bottom="0.74803149606299213" header="0.31496062992125984" footer="0.31496062992125984"/>
  <pageSetup paperSize="9" orientation="portrait" blackAndWhite="1"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BA106"/>
  <sheetViews>
    <sheetView view="pageBreakPreview" zoomScaleNormal="70" zoomScaleSheetLayoutView="100" workbookViewId="0">
      <selection activeCell="J69" sqref="J69:L70"/>
    </sheetView>
  </sheetViews>
  <sheetFormatPr defaultColWidth="2.375" defaultRowHeight="13.5"/>
  <cols>
    <col min="38" max="40" width="2.375" hidden="1" customWidth="1"/>
    <col min="41" max="44" width="7.25" hidden="1" customWidth="1"/>
    <col min="45" max="45" width="13.125" hidden="1" customWidth="1"/>
    <col min="46" max="46" width="10.375" hidden="1" customWidth="1"/>
    <col min="47" max="47" width="9" hidden="1" customWidth="1"/>
    <col min="48" max="49" width="2.375" hidden="1" customWidth="1"/>
    <col min="50" max="50" width="3.375" hidden="1" customWidth="1"/>
  </cols>
  <sheetData>
    <row r="1" spans="1:50" ht="18" customHeight="1">
      <c r="A1" s="243" t="s">
        <v>177</v>
      </c>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S1" t="s">
        <v>5</v>
      </c>
      <c r="AT1">
        <v>1</v>
      </c>
      <c r="AU1" t="s">
        <v>41</v>
      </c>
      <c r="AX1" t="s">
        <v>36</v>
      </c>
    </row>
    <row r="2" spans="1:50">
      <c r="A2" s="85"/>
      <c r="B2" s="300" t="s">
        <v>0</v>
      </c>
      <c r="C2" s="301"/>
      <c r="D2" s="301"/>
      <c r="E2" s="301"/>
      <c r="F2" s="302"/>
      <c r="G2" s="300" t="s">
        <v>1</v>
      </c>
      <c r="H2" s="301"/>
      <c r="I2" s="301"/>
      <c r="J2" s="301"/>
      <c r="K2" s="301"/>
      <c r="L2" s="301"/>
      <c r="M2" s="302"/>
      <c r="N2" s="300" t="s">
        <v>2</v>
      </c>
      <c r="O2" s="301"/>
      <c r="P2" s="301"/>
      <c r="Q2" s="301"/>
      <c r="R2" s="302"/>
      <c r="S2" s="95" t="s">
        <v>38</v>
      </c>
      <c r="T2" s="96"/>
      <c r="U2" s="300" t="s">
        <v>4</v>
      </c>
      <c r="V2" s="301"/>
      <c r="W2" s="301"/>
      <c r="X2" s="301"/>
      <c r="Y2" s="301"/>
      <c r="Z2" s="302"/>
      <c r="AA2" s="300" t="s">
        <v>33</v>
      </c>
      <c r="AB2" s="301"/>
      <c r="AC2" s="302"/>
      <c r="AD2" s="300" t="s">
        <v>34</v>
      </c>
      <c r="AE2" s="301"/>
      <c r="AF2" s="302"/>
      <c r="AG2" s="360" t="s">
        <v>35</v>
      </c>
      <c r="AH2" s="361"/>
      <c r="AI2" s="361"/>
      <c r="AJ2" s="361"/>
      <c r="AK2" s="362"/>
      <c r="AS2" t="s">
        <v>32</v>
      </c>
      <c r="AT2">
        <v>4</v>
      </c>
      <c r="AU2" t="s">
        <v>42</v>
      </c>
      <c r="AX2" t="s">
        <v>37</v>
      </c>
    </row>
    <row r="3" spans="1:50" ht="13.5" customHeight="1">
      <c r="A3" s="85"/>
      <c r="B3" s="354" t="s">
        <v>110</v>
      </c>
      <c r="C3" s="355"/>
      <c r="D3" s="355"/>
      <c r="E3" s="355"/>
      <c r="F3" s="356"/>
      <c r="G3" s="354" t="s">
        <v>175</v>
      </c>
      <c r="H3" s="355"/>
      <c r="I3" s="355"/>
      <c r="J3" s="355"/>
      <c r="K3" s="355"/>
      <c r="L3" s="355"/>
      <c r="M3" s="356"/>
      <c r="N3" s="348">
        <v>23224</v>
      </c>
      <c r="O3" s="349"/>
      <c r="P3" s="349"/>
      <c r="Q3" s="349"/>
      <c r="R3" s="350"/>
      <c r="S3" s="367">
        <f>DATEDIF(N3,G6,"y")</f>
        <v>62</v>
      </c>
      <c r="T3" s="368"/>
      <c r="U3" s="344" t="s">
        <v>30</v>
      </c>
      <c r="V3" s="345"/>
      <c r="W3" s="345"/>
      <c r="X3" s="345"/>
      <c r="Y3" s="345"/>
      <c r="Z3" s="376"/>
      <c r="AA3" s="354">
        <v>2</v>
      </c>
      <c r="AB3" s="355"/>
      <c r="AC3" s="356"/>
      <c r="AD3" s="354">
        <v>132</v>
      </c>
      <c r="AE3" s="355"/>
      <c r="AF3" s="356"/>
      <c r="AG3" s="354" t="s">
        <v>37</v>
      </c>
      <c r="AH3" s="355"/>
      <c r="AI3" s="355"/>
      <c r="AJ3" s="355"/>
      <c r="AK3" s="356"/>
      <c r="AM3" s="275">
        <f>VLOOKUP(U3,AS1:AT5,2,FALSE)</f>
        <v>7</v>
      </c>
      <c r="AN3" s="275"/>
      <c r="AO3" s="275">
        <f>IF(OR(AA3="特２",AA3="特二",AA3="特2"),"T2",AA3)</f>
        <v>2</v>
      </c>
      <c r="AP3" s="275"/>
      <c r="AS3" t="s">
        <v>30</v>
      </c>
      <c r="AT3">
        <v>7</v>
      </c>
      <c r="AU3" t="s">
        <v>43</v>
      </c>
    </row>
    <row r="4" spans="1:50" ht="13.5" customHeight="1">
      <c r="A4" s="85"/>
      <c r="B4" s="357"/>
      <c r="C4" s="358"/>
      <c r="D4" s="358"/>
      <c r="E4" s="358"/>
      <c r="F4" s="359"/>
      <c r="G4" s="357"/>
      <c r="H4" s="358"/>
      <c r="I4" s="358"/>
      <c r="J4" s="358"/>
      <c r="K4" s="358"/>
      <c r="L4" s="358"/>
      <c r="M4" s="359"/>
      <c r="N4" s="351"/>
      <c r="O4" s="352"/>
      <c r="P4" s="352"/>
      <c r="Q4" s="352"/>
      <c r="R4" s="353"/>
      <c r="S4" s="369"/>
      <c r="T4" s="370"/>
      <c r="U4" s="346"/>
      <c r="V4" s="347"/>
      <c r="W4" s="347"/>
      <c r="X4" s="347"/>
      <c r="Y4" s="347"/>
      <c r="Z4" s="377"/>
      <c r="AA4" s="357"/>
      <c r="AB4" s="358"/>
      <c r="AC4" s="359"/>
      <c r="AD4" s="357"/>
      <c r="AE4" s="358"/>
      <c r="AF4" s="359"/>
      <c r="AG4" s="357"/>
      <c r="AH4" s="358"/>
      <c r="AI4" s="358"/>
      <c r="AJ4" s="358"/>
      <c r="AK4" s="359"/>
      <c r="AM4" s="275"/>
      <c r="AN4" s="275"/>
      <c r="AO4" s="275"/>
      <c r="AP4" s="275"/>
      <c r="AS4" t="s">
        <v>31</v>
      </c>
      <c r="AT4">
        <v>8</v>
      </c>
      <c r="AU4" t="s">
        <v>116</v>
      </c>
    </row>
    <row r="5" spans="1:50" ht="14.25" thickBot="1">
      <c r="A5" s="85"/>
      <c r="B5" s="300" t="s">
        <v>3</v>
      </c>
      <c r="C5" s="301"/>
      <c r="D5" s="301"/>
      <c r="E5" s="301"/>
      <c r="F5" s="302"/>
      <c r="G5" s="300" t="s">
        <v>39</v>
      </c>
      <c r="H5" s="301"/>
      <c r="I5" s="301"/>
      <c r="J5" s="301"/>
      <c r="K5" s="302"/>
      <c r="L5" s="300" t="s">
        <v>40</v>
      </c>
      <c r="M5" s="301"/>
      <c r="N5" s="301"/>
      <c r="O5" s="301"/>
      <c r="P5" s="301"/>
      <c r="Q5" s="302"/>
      <c r="R5" s="303" t="s">
        <v>44</v>
      </c>
      <c r="S5" s="304"/>
      <c r="T5" s="304"/>
      <c r="U5" s="304"/>
      <c r="V5" s="304"/>
      <c r="W5" s="304"/>
      <c r="X5" s="304"/>
      <c r="Y5" s="304"/>
      <c r="Z5" s="305"/>
      <c r="AA5" s="303" t="s">
        <v>84</v>
      </c>
      <c r="AB5" s="304"/>
      <c r="AC5" s="304"/>
      <c r="AD5" s="304"/>
      <c r="AE5" s="304"/>
      <c r="AF5" s="304"/>
      <c r="AG5" s="304"/>
      <c r="AH5" s="304"/>
      <c r="AI5" s="305"/>
      <c r="AJ5" s="85"/>
      <c r="AK5" s="85"/>
      <c r="AS5" t="s">
        <v>147</v>
      </c>
      <c r="AT5">
        <v>21</v>
      </c>
      <c r="AU5" t="s">
        <v>117</v>
      </c>
    </row>
    <row r="6" spans="1:50">
      <c r="A6" s="85"/>
      <c r="B6" s="348">
        <v>32234</v>
      </c>
      <c r="C6" s="349"/>
      <c r="D6" s="349"/>
      <c r="E6" s="349"/>
      <c r="F6" s="350"/>
      <c r="G6" s="348">
        <v>46112</v>
      </c>
      <c r="H6" s="349"/>
      <c r="I6" s="349"/>
      <c r="J6" s="349"/>
      <c r="K6" s="350"/>
      <c r="L6" s="344" t="s">
        <v>43</v>
      </c>
      <c r="M6" s="345"/>
      <c r="N6" s="345"/>
      <c r="O6" s="345"/>
      <c r="P6" s="345"/>
      <c r="Q6" s="345"/>
      <c r="R6" s="365">
        <f>AT7</f>
        <v>38</v>
      </c>
      <c r="S6" s="287"/>
      <c r="T6" s="287" t="s">
        <v>45</v>
      </c>
      <c r="U6" s="287"/>
      <c r="V6" s="287">
        <f>AU7</f>
        <v>0</v>
      </c>
      <c r="W6" s="287"/>
      <c r="X6" s="287"/>
      <c r="Y6" s="287" t="s">
        <v>46</v>
      </c>
      <c r="Z6" s="363"/>
      <c r="AA6" s="365">
        <f>AT8</f>
        <v>38</v>
      </c>
      <c r="AB6" s="287"/>
      <c r="AC6" s="287" t="s">
        <v>45</v>
      </c>
      <c r="AD6" s="287"/>
      <c r="AE6" s="272">
        <f>AU8</f>
        <v>0</v>
      </c>
      <c r="AF6" s="272"/>
      <c r="AG6" s="272"/>
      <c r="AH6" s="272" t="s">
        <v>46</v>
      </c>
      <c r="AI6" s="273"/>
      <c r="AJ6" s="85"/>
      <c r="AK6" s="85"/>
      <c r="AM6" s="275">
        <f>IF(AND(G6&gt;=DATE(2020,4,1),G6&lt;=DATE(2021,3,31)),2020,IF(AND(G6&gt;=DATE(2021,4,1),G6&lt;=DATE(2022,3,31)),2021,IF(AND(G6&gt;=DATE(2022,4,1),G6&lt;=DATE(2023,3,31)),2022,IF(AND(G6&gt;=DATE(2023,4,1),G6&lt;=DATE(2024,3,31)),2023,0))))</f>
        <v>0</v>
      </c>
      <c r="AN6" s="275"/>
      <c r="AO6" s="275"/>
      <c r="AP6" s="275"/>
      <c r="AQ6" s="275"/>
      <c r="AR6" s="275"/>
      <c r="AS6">
        <f>ROUNDUP(DATEDIF(B6,G6,"M")&amp;"."&amp;DATEDIF(B6,G6,"MD"),0)</f>
        <v>456</v>
      </c>
      <c r="AU6" t="s">
        <v>150</v>
      </c>
    </row>
    <row r="7" spans="1:50" ht="14.25" thickBot="1">
      <c r="A7" s="85"/>
      <c r="B7" s="351"/>
      <c r="C7" s="352"/>
      <c r="D7" s="352"/>
      <c r="E7" s="352"/>
      <c r="F7" s="353"/>
      <c r="G7" s="351"/>
      <c r="H7" s="352"/>
      <c r="I7" s="352"/>
      <c r="J7" s="352"/>
      <c r="K7" s="353"/>
      <c r="L7" s="346"/>
      <c r="M7" s="347"/>
      <c r="N7" s="347"/>
      <c r="O7" s="347"/>
      <c r="P7" s="347"/>
      <c r="Q7" s="347"/>
      <c r="R7" s="366"/>
      <c r="S7" s="288"/>
      <c r="T7" s="288"/>
      <c r="U7" s="288"/>
      <c r="V7" s="288"/>
      <c r="W7" s="288"/>
      <c r="X7" s="288"/>
      <c r="Y7" s="288"/>
      <c r="Z7" s="364"/>
      <c r="AA7" s="366"/>
      <c r="AB7" s="288"/>
      <c r="AC7" s="288"/>
      <c r="AD7" s="288"/>
      <c r="AE7" s="267"/>
      <c r="AF7" s="267"/>
      <c r="AG7" s="267"/>
      <c r="AH7" s="267"/>
      <c r="AI7" s="274"/>
      <c r="AJ7" s="85"/>
      <c r="AK7" s="85"/>
      <c r="AM7" s="275"/>
      <c r="AN7" s="275"/>
      <c r="AO7" s="275"/>
      <c r="AP7" s="275"/>
      <c r="AQ7" s="275"/>
      <c r="AR7" s="275"/>
      <c r="AS7">
        <f>AS6-AF9</f>
        <v>456</v>
      </c>
      <c r="AT7">
        <f>IF(AS6/12&lt;1,1,ROUNDDOWN(AS6/12,0))</f>
        <v>38</v>
      </c>
      <c r="AU7">
        <f>IF(AS6/12&lt;1,0,MOD(AS6,12))</f>
        <v>0</v>
      </c>
    </row>
    <row r="8" spans="1:50" ht="14.25" thickBot="1">
      <c r="A8" s="85"/>
      <c r="B8" s="85" t="s">
        <v>47</v>
      </c>
      <c r="C8" s="85"/>
      <c r="D8" s="85"/>
      <c r="E8" s="85"/>
      <c r="F8" s="85"/>
      <c r="G8" s="85" t="s">
        <v>48</v>
      </c>
      <c r="H8" s="85"/>
      <c r="I8" s="85"/>
      <c r="J8" s="85"/>
      <c r="K8" s="85"/>
      <c r="L8" s="85"/>
      <c r="M8" s="85"/>
      <c r="N8" s="85" t="s">
        <v>50</v>
      </c>
      <c r="O8" s="85"/>
      <c r="P8" s="85"/>
      <c r="Q8" s="85"/>
      <c r="R8" s="85"/>
      <c r="S8" s="85"/>
      <c r="T8" s="85"/>
      <c r="U8" s="85"/>
      <c r="V8" s="85"/>
      <c r="W8" s="85"/>
      <c r="X8" s="85"/>
      <c r="Y8" s="85"/>
      <c r="Z8" s="85"/>
      <c r="AA8" s="85"/>
      <c r="AB8" s="85"/>
      <c r="AC8" s="85"/>
      <c r="AD8" s="85"/>
      <c r="AE8" s="85"/>
      <c r="AF8" s="85" t="s">
        <v>83</v>
      </c>
      <c r="AG8" s="85"/>
      <c r="AH8" s="85"/>
      <c r="AI8" s="85"/>
      <c r="AJ8" s="85"/>
      <c r="AK8" s="85"/>
      <c r="AM8" s="371">
        <f>MONTH(G6)</f>
        <v>3</v>
      </c>
      <c r="AN8" s="371"/>
      <c r="AO8" s="277" t="e">
        <f>DATEDIF(N3,AM10,"y")</f>
        <v>#VALUE!</v>
      </c>
      <c r="AP8" s="277"/>
      <c r="AT8">
        <f>IF(AS7/12&lt;1,1,ROUNDDOWN(AS7/12,0))</f>
        <v>38</v>
      </c>
      <c r="AU8" s="116">
        <f>IF(AS7/12&lt;1,0,MOD(AS7,12))</f>
        <v>0</v>
      </c>
    </row>
    <row r="9" spans="1:50" ht="14.25" thickTop="1">
      <c r="A9" s="85"/>
      <c r="B9" s="244"/>
      <c r="C9" s="244"/>
      <c r="D9" s="244"/>
      <c r="E9" s="244"/>
      <c r="F9" s="244"/>
      <c r="G9" s="244"/>
      <c r="H9" s="244"/>
      <c r="I9" s="244"/>
      <c r="J9" s="244"/>
      <c r="K9" s="244"/>
      <c r="L9" s="245" t="s">
        <v>49</v>
      </c>
      <c r="M9" s="245"/>
      <c r="N9" s="245">
        <f>IF(AS9&lt;AS10,DATEDIF(AS9,AS10+1,"M"),0)</f>
        <v>0</v>
      </c>
      <c r="O9" s="245"/>
      <c r="P9" s="245"/>
      <c r="Q9" s="245"/>
      <c r="R9" s="245" t="s">
        <v>46</v>
      </c>
      <c r="S9" s="245"/>
      <c r="T9" s="85"/>
      <c r="U9" s="85"/>
      <c r="V9" s="85"/>
      <c r="W9" s="85"/>
      <c r="X9" s="85"/>
      <c r="Y9" s="85"/>
      <c r="Z9" s="85"/>
      <c r="AA9" s="85"/>
      <c r="AB9" s="85"/>
      <c r="AC9" s="85"/>
      <c r="AD9" s="85"/>
      <c r="AE9" s="85"/>
      <c r="AF9" s="378">
        <f>AG12+AG18+AG22+AG36+AG30+AG39+AG42+AG45+AG49</f>
        <v>0</v>
      </c>
      <c r="AG9" s="379"/>
      <c r="AH9" s="379"/>
      <c r="AI9" s="379"/>
      <c r="AJ9" s="372" t="s">
        <v>46</v>
      </c>
      <c r="AK9" s="373"/>
      <c r="AM9" s="371"/>
      <c r="AN9" s="371"/>
      <c r="AO9" s="277"/>
      <c r="AP9" s="277"/>
      <c r="AS9" t="str">
        <f>IF(B9&gt;0,IF(DAY(B9)&gt;1,DATE(YEAR(B9),MONTH(B9)+1,1),B9),"")</f>
        <v/>
      </c>
    </row>
    <row r="10" spans="1:50" ht="14.25" thickBot="1">
      <c r="A10" s="85"/>
      <c r="B10" s="244"/>
      <c r="C10" s="244"/>
      <c r="D10" s="244"/>
      <c r="E10" s="244"/>
      <c r="F10" s="244"/>
      <c r="G10" s="244"/>
      <c r="H10" s="244"/>
      <c r="I10" s="244"/>
      <c r="J10" s="244"/>
      <c r="K10" s="244"/>
      <c r="L10" s="245"/>
      <c r="M10" s="245"/>
      <c r="N10" s="245"/>
      <c r="O10" s="245"/>
      <c r="P10" s="245"/>
      <c r="Q10" s="245"/>
      <c r="R10" s="245"/>
      <c r="S10" s="245"/>
      <c r="T10" s="85"/>
      <c r="U10" s="85"/>
      <c r="V10" s="85"/>
      <c r="W10" s="85"/>
      <c r="X10" s="85"/>
      <c r="Y10" s="85"/>
      <c r="Z10" s="85"/>
      <c r="AA10" s="85"/>
      <c r="AB10" s="85"/>
      <c r="AC10" s="85"/>
      <c r="AD10" s="85"/>
      <c r="AE10" s="85"/>
      <c r="AF10" s="380"/>
      <c r="AG10" s="381"/>
      <c r="AH10" s="381"/>
      <c r="AI10" s="381"/>
      <c r="AJ10" s="374"/>
      <c r="AK10" s="375"/>
      <c r="AM10" s="276" t="e">
        <f>IF(OR(AM8=1,AM8=2,AM8=3),DATE(L6,3,31),DATE(L6+1,3,31))</f>
        <v>#VALUE!</v>
      </c>
      <c r="AN10" s="276"/>
      <c r="AO10" s="276"/>
      <c r="AP10" s="276"/>
      <c r="AS10" t="str">
        <f>IF(G9&gt;0,(IF(G9-1=DATE(YEAR(G9-1),MONTH(G9-1)+1,0),G9-1,DATE(YEAR(G9-1),MONTH(G9-1),0))),"")</f>
        <v/>
      </c>
    </row>
    <row r="11" spans="1:50" ht="15" thickTop="1" thickBot="1">
      <c r="A11" s="85"/>
      <c r="B11" s="85" t="s">
        <v>51</v>
      </c>
      <c r="C11" s="85"/>
      <c r="D11" s="85"/>
      <c r="E11" s="85"/>
      <c r="F11" s="85"/>
      <c r="G11" s="85" t="s">
        <v>52</v>
      </c>
      <c r="H11" s="85"/>
      <c r="I11" s="85"/>
      <c r="J11" s="85"/>
      <c r="K11" s="85"/>
      <c r="L11" s="85"/>
      <c r="M11" s="85"/>
      <c r="N11" s="85"/>
      <c r="O11" s="85"/>
      <c r="P11" s="85"/>
      <c r="Q11" s="85"/>
      <c r="R11" s="85"/>
      <c r="S11" s="85"/>
      <c r="T11" s="85"/>
      <c r="U11" s="85"/>
      <c r="V11" s="85"/>
      <c r="W11" s="85"/>
      <c r="X11" s="85"/>
      <c r="Y11" s="85"/>
      <c r="Z11" s="85"/>
      <c r="AA11" s="85"/>
      <c r="AB11" s="85"/>
      <c r="AC11" s="85"/>
      <c r="AD11" s="85"/>
      <c r="AE11" s="85"/>
      <c r="AF11" s="85"/>
      <c r="AG11" s="85"/>
      <c r="AH11" s="85"/>
      <c r="AI11" s="85"/>
      <c r="AJ11" s="85"/>
      <c r="AK11" s="85"/>
      <c r="AM11" s="276"/>
      <c r="AN11" s="276"/>
      <c r="AO11" s="276"/>
      <c r="AP11" s="276"/>
    </row>
    <row r="12" spans="1:50">
      <c r="A12" s="85"/>
      <c r="B12" s="244"/>
      <c r="C12" s="244"/>
      <c r="D12" s="244"/>
      <c r="E12" s="244"/>
      <c r="F12" s="244"/>
      <c r="G12" s="244"/>
      <c r="H12" s="244"/>
      <c r="I12" s="244"/>
      <c r="J12" s="244"/>
      <c r="K12" s="244"/>
      <c r="L12" s="245" t="s">
        <v>49</v>
      </c>
      <c r="M12" s="245"/>
      <c r="N12" s="245">
        <f>IF(AS12&lt;AS13,DATEDIF(AS12,AS13+1,"M"),0)</f>
        <v>0</v>
      </c>
      <c r="O12" s="245"/>
      <c r="P12" s="245"/>
      <c r="Q12" s="245"/>
      <c r="R12" s="245" t="s">
        <v>46</v>
      </c>
      <c r="S12" s="245"/>
      <c r="T12" s="85"/>
      <c r="U12" s="85"/>
      <c r="V12" s="85"/>
      <c r="W12" s="245">
        <f>N9+N12+N15</f>
        <v>0</v>
      </c>
      <c r="X12" s="245"/>
      <c r="Y12" s="245"/>
      <c r="Z12" s="245"/>
      <c r="AA12" s="245" t="s">
        <v>64</v>
      </c>
      <c r="AB12" s="245"/>
      <c r="AC12" s="246" t="s">
        <v>65</v>
      </c>
      <c r="AD12" s="245"/>
      <c r="AE12" s="85"/>
      <c r="AF12" s="247" t="s">
        <v>66</v>
      </c>
      <c r="AG12" s="268">
        <f>W12/2</f>
        <v>0</v>
      </c>
      <c r="AH12" s="269"/>
      <c r="AI12" s="269"/>
      <c r="AJ12" s="272" t="s">
        <v>46</v>
      </c>
      <c r="AK12" s="273"/>
      <c r="AS12" t="str">
        <f>IF(B12&gt;0,IF(DAY(B12)&gt;1,DATE(YEAR(B12),MONTH(B12)+1,1),B12),"")</f>
        <v/>
      </c>
    </row>
    <row r="13" spans="1:50" ht="14.25" thickBot="1">
      <c r="A13" s="85"/>
      <c r="B13" s="244"/>
      <c r="C13" s="244"/>
      <c r="D13" s="244"/>
      <c r="E13" s="244"/>
      <c r="F13" s="244"/>
      <c r="G13" s="244"/>
      <c r="H13" s="244"/>
      <c r="I13" s="244"/>
      <c r="J13" s="244"/>
      <c r="K13" s="244"/>
      <c r="L13" s="245"/>
      <c r="M13" s="245"/>
      <c r="N13" s="245"/>
      <c r="O13" s="245"/>
      <c r="P13" s="245"/>
      <c r="Q13" s="245"/>
      <c r="R13" s="245"/>
      <c r="S13" s="245"/>
      <c r="T13" s="85"/>
      <c r="U13" s="85"/>
      <c r="V13" s="85"/>
      <c r="W13" s="245"/>
      <c r="X13" s="245"/>
      <c r="Y13" s="245"/>
      <c r="Z13" s="245"/>
      <c r="AA13" s="245"/>
      <c r="AB13" s="245"/>
      <c r="AC13" s="245"/>
      <c r="AD13" s="245"/>
      <c r="AE13" s="85"/>
      <c r="AF13" s="245"/>
      <c r="AG13" s="270"/>
      <c r="AH13" s="271"/>
      <c r="AI13" s="271"/>
      <c r="AJ13" s="267"/>
      <c r="AK13" s="274"/>
      <c r="AS13" t="str">
        <f>IF(G12&gt;0,(IF(G12-1=DATE(YEAR(G12-1),MONTH(G12-1)+1,0),G12-1,DATE(YEAR(G12-1),MONTH(G12-1),0))),"")</f>
        <v/>
      </c>
    </row>
    <row r="14" spans="1:50">
      <c r="A14" s="85"/>
      <c r="B14" s="85" t="s">
        <v>54</v>
      </c>
      <c r="C14" s="85"/>
      <c r="D14" s="85"/>
      <c r="E14" s="85"/>
      <c r="F14" s="85"/>
      <c r="G14" s="85" t="s">
        <v>53</v>
      </c>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row>
    <row r="15" spans="1:50">
      <c r="A15" s="85"/>
      <c r="B15" s="244"/>
      <c r="C15" s="244"/>
      <c r="D15" s="244"/>
      <c r="E15" s="244"/>
      <c r="F15" s="244"/>
      <c r="G15" s="244"/>
      <c r="H15" s="244"/>
      <c r="I15" s="244"/>
      <c r="J15" s="244"/>
      <c r="K15" s="244"/>
      <c r="L15" s="245" t="s">
        <v>49</v>
      </c>
      <c r="M15" s="245"/>
      <c r="N15" s="245">
        <f>IF(AS15&lt;AS16,DATEDIF(AS15,AS16+1,"M"),0)</f>
        <v>0</v>
      </c>
      <c r="O15" s="245"/>
      <c r="P15" s="245"/>
      <c r="Q15" s="245"/>
      <c r="R15" s="245" t="s">
        <v>46</v>
      </c>
      <c r="S15" s="245"/>
      <c r="T15" s="85"/>
      <c r="U15" s="85"/>
      <c r="V15" s="85"/>
      <c r="W15" s="85"/>
      <c r="X15" s="85"/>
      <c r="Y15" s="85"/>
      <c r="Z15" s="85"/>
      <c r="AA15" s="85"/>
      <c r="AB15" s="85"/>
      <c r="AC15" s="85"/>
      <c r="AD15" s="85"/>
      <c r="AE15" s="85"/>
      <c r="AF15" s="85"/>
      <c r="AG15" s="85"/>
      <c r="AH15" s="85"/>
      <c r="AI15" s="85"/>
      <c r="AJ15" s="85"/>
      <c r="AK15" s="85"/>
      <c r="AS15" t="str">
        <f>IF(B15&gt;0,IF(DAY(B15)&gt;1,DATE(YEAR(B15),MONTH(B15)+1,1),B15),"")</f>
        <v/>
      </c>
    </row>
    <row r="16" spans="1:50" ht="14.25" thickBot="1">
      <c r="A16" s="85"/>
      <c r="B16" s="244"/>
      <c r="C16" s="244"/>
      <c r="D16" s="244"/>
      <c r="E16" s="244"/>
      <c r="F16" s="244"/>
      <c r="G16" s="244"/>
      <c r="H16" s="244"/>
      <c r="I16" s="244"/>
      <c r="J16" s="244"/>
      <c r="K16" s="244"/>
      <c r="L16" s="245"/>
      <c r="M16" s="245"/>
      <c r="N16" s="245"/>
      <c r="O16" s="245"/>
      <c r="P16" s="245"/>
      <c r="Q16" s="245"/>
      <c r="R16" s="245"/>
      <c r="S16" s="245"/>
      <c r="T16" s="85"/>
      <c r="U16" s="85"/>
      <c r="V16" s="85"/>
      <c r="W16" s="85"/>
      <c r="X16" s="85"/>
      <c r="Y16" s="85"/>
      <c r="Z16" s="85"/>
      <c r="AA16" s="85"/>
      <c r="AB16" s="85"/>
      <c r="AC16" s="85"/>
      <c r="AD16" s="85"/>
      <c r="AE16" s="85"/>
      <c r="AF16" s="85"/>
      <c r="AG16" s="85"/>
      <c r="AH16" s="85"/>
      <c r="AI16" s="85"/>
      <c r="AJ16" s="85"/>
      <c r="AK16" s="85"/>
      <c r="AS16" t="str">
        <f>IF(G15&gt;0,(IF(G15-1=DATE(YEAR(G15-1),MONTH(G15-1)+1,0),G15-1,DATE(YEAR(G15-1),MONTH(G15-1),0))),"")</f>
        <v/>
      </c>
    </row>
    <row r="17" spans="1:47" ht="14.25" thickBot="1">
      <c r="A17" s="85"/>
      <c r="B17" s="85" t="s">
        <v>55</v>
      </c>
      <c r="C17" s="85"/>
      <c r="D17" s="85"/>
      <c r="E17" s="85"/>
      <c r="F17" s="85"/>
      <c r="G17" s="85" t="s">
        <v>56</v>
      </c>
      <c r="H17" s="85"/>
      <c r="I17" s="85"/>
      <c r="J17" s="85"/>
      <c r="K17" s="85"/>
      <c r="L17" s="312" t="s">
        <v>61</v>
      </c>
      <c r="M17" s="313"/>
      <c r="N17" s="313"/>
      <c r="O17" s="313"/>
      <c r="P17" s="313"/>
      <c r="Q17" s="313"/>
      <c r="R17" s="307"/>
      <c r="S17" s="308"/>
      <c r="T17" s="308"/>
      <c r="U17" s="308"/>
      <c r="V17" s="308"/>
      <c r="W17" s="309"/>
      <c r="X17" s="85"/>
      <c r="Y17" s="85"/>
      <c r="Z17" s="85"/>
      <c r="AA17" s="85"/>
      <c r="AB17" s="85"/>
      <c r="AC17" s="85"/>
      <c r="AD17" s="85"/>
      <c r="AE17" s="85"/>
      <c r="AF17" s="85"/>
      <c r="AG17" s="85"/>
      <c r="AH17" s="85"/>
      <c r="AI17" s="85"/>
      <c r="AJ17" s="85"/>
      <c r="AK17" s="85"/>
    </row>
    <row r="18" spans="1:47">
      <c r="A18" s="85"/>
      <c r="B18" s="306" t="str">
        <f>IF(R17="","",R17+57)</f>
        <v/>
      </c>
      <c r="C18" s="306"/>
      <c r="D18" s="306"/>
      <c r="E18" s="306"/>
      <c r="F18" s="306"/>
      <c r="G18" s="244"/>
      <c r="H18" s="244"/>
      <c r="I18" s="244"/>
      <c r="J18" s="244"/>
      <c r="K18" s="244"/>
      <c r="L18" s="245" t="s">
        <v>49</v>
      </c>
      <c r="M18" s="245"/>
      <c r="N18" s="245">
        <f>IF(R17="",0,IF(AS18&lt;AS19,DATEDIF(AS18,AS19+1,"M"),0))</f>
        <v>0</v>
      </c>
      <c r="O18" s="245"/>
      <c r="P18" s="245"/>
      <c r="Q18" s="245"/>
      <c r="R18" s="245" t="s">
        <v>46</v>
      </c>
      <c r="S18" s="245"/>
      <c r="T18" s="85"/>
      <c r="U18" s="85"/>
      <c r="V18" s="85"/>
      <c r="W18" s="85"/>
      <c r="X18" s="85"/>
      <c r="Y18" s="245">
        <f>IF(AS18="",0,IF(AS19&gt;AT19,DATEDIF(AS18,AT19,"M")+1,(DATEDIF(AS18,AS19,"M")+1)))+IF(AS21="",0,IF(AS22&gt;AT22,DATEDIF(AS21,AT22,"M")+1,(DATEDIF(AS21,AS22,"M")+1)))+IF(AS24="",0,IF(AS25&gt;AT25,DATEDIF(AS24,AT25,"M")+1,(DATEDIF(AS24,AS25,"M")+1)))</f>
        <v>0</v>
      </c>
      <c r="Z18" s="245"/>
      <c r="AA18" s="245"/>
      <c r="AB18" s="245" t="s">
        <v>64</v>
      </c>
      <c r="AC18" s="245"/>
      <c r="AD18" s="246" t="s">
        <v>67</v>
      </c>
      <c r="AE18" s="245"/>
      <c r="AF18" s="247" t="s">
        <v>66</v>
      </c>
      <c r="AG18" s="268">
        <f>Y18/3</f>
        <v>0</v>
      </c>
      <c r="AH18" s="269"/>
      <c r="AI18" s="269"/>
      <c r="AJ18" s="272" t="s">
        <v>46</v>
      </c>
      <c r="AK18" s="273"/>
      <c r="AR18" s="91" t="s">
        <v>100</v>
      </c>
      <c r="AS18" s="90" t="str">
        <f>IF(R17&gt;0,IF(DAY(B18)&gt;1,DATE(YEAR(B18),MONTH(B18)+1,1),B18),"")</f>
        <v/>
      </c>
    </row>
    <row r="19" spans="1:47" ht="14.25" thickBot="1">
      <c r="A19" s="85"/>
      <c r="B19" s="306"/>
      <c r="C19" s="306"/>
      <c r="D19" s="306"/>
      <c r="E19" s="306"/>
      <c r="F19" s="306"/>
      <c r="G19" s="244"/>
      <c r="H19" s="244"/>
      <c r="I19" s="244"/>
      <c r="J19" s="244"/>
      <c r="K19" s="244"/>
      <c r="L19" s="245"/>
      <c r="M19" s="245"/>
      <c r="N19" s="245"/>
      <c r="O19" s="245"/>
      <c r="P19" s="245"/>
      <c r="Q19" s="245"/>
      <c r="R19" s="245"/>
      <c r="S19" s="245"/>
      <c r="T19" s="85"/>
      <c r="U19" s="85"/>
      <c r="V19" s="85"/>
      <c r="W19" s="85"/>
      <c r="X19" s="85"/>
      <c r="Y19" s="245"/>
      <c r="Z19" s="245"/>
      <c r="AA19" s="245"/>
      <c r="AB19" s="245"/>
      <c r="AC19" s="245"/>
      <c r="AD19" s="245"/>
      <c r="AE19" s="245"/>
      <c r="AF19" s="245"/>
      <c r="AG19" s="270"/>
      <c r="AH19" s="271"/>
      <c r="AI19" s="271"/>
      <c r="AJ19" s="267"/>
      <c r="AK19" s="274"/>
      <c r="AR19" s="91" t="s">
        <v>99</v>
      </c>
      <c r="AS19" s="90" t="str">
        <f>IF(G18&gt;0,(IF(G18-1=DATE(YEAR(G18-1),MONTH(G18-1)+1,0),G18-1,DATE(YEAR(G18-1),MONTH(G18-1),0))),"")</f>
        <v/>
      </c>
      <c r="AT19" s="90" t="str">
        <f>IF(R17="","",DATE(YEAR(R17)+1,MONTH(R17)+1,1)-1)</f>
        <v/>
      </c>
      <c r="AU19" t="s">
        <v>101</v>
      </c>
    </row>
    <row r="20" spans="1:47" ht="14.25" thickBot="1">
      <c r="A20" s="85"/>
      <c r="B20" s="85" t="s">
        <v>58</v>
      </c>
      <c r="C20" s="85"/>
      <c r="D20" s="85"/>
      <c r="E20" s="85"/>
      <c r="F20" s="85"/>
      <c r="G20" s="85" t="s">
        <v>57</v>
      </c>
      <c r="H20" s="85"/>
      <c r="I20" s="85"/>
      <c r="J20" s="85"/>
      <c r="K20" s="85"/>
      <c r="L20" s="312" t="s">
        <v>61</v>
      </c>
      <c r="M20" s="313"/>
      <c r="N20" s="313"/>
      <c r="O20" s="313"/>
      <c r="P20" s="313"/>
      <c r="Q20" s="313"/>
      <c r="R20" s="307"/>
      <c r="S20" s="308"/>
      <c r="T20" s="308"/>
      <c r="U20" s="308"/>
      <c r="V20" s="308"/>
      <c r="W20" s="309"/>
      <c r="X20" s="85"/>
      <c r="Y20" s="85"/>
      <c r="Z20" s="85"/>
      <c r="AA20" s="85"/>
      <c r="AB20" s="85"/>
      <c r="AC20" s="85"/>
      <c r="AD20" s="85"/>
      <c r="AE20" s="85"/>
      <c r="AF20" s="85"/>
      <c r="AG20" s="85"/>
      <c r="AH20" s="85"/>
      <c r="AI20" s="85"/>
      <c r="AJ20" s="85"/>
      <c r="AK20" s="85"/>
      <c r="AS20" s="90"/>
      <c r="AT20" s="90"/>
    </row>
    <row r="21" spans="1:47" ht="14.25" thickBot="1">
      <c r="A21" s="85"/>
      <c r="B21" s="306" t="str">
        <f>IF(R20="","",R20+57)</f>
        <v/>
      </c>
      <c r="C21" s="306"/>
      <c r="D21" s="306"/>
      <c r="E21" s="306"/>
      <c r="F21" s="306"/>
      <c r="G21" s="244"/>
      <c r="H21" s="244"/>
      <c r="I21" s="244"/>
      <c r="J21" s="244"/>
      <c r="K21" s="244"/>
      <c r="L21" s="245" t="s">
        <v>49</v>
      </c>
      <c r="M21" s="245"/>
      <c r="N21" s="245">
        <f>IF(R20="",0,IF(AS21&lt;AS22,DATEDIF(AS21,AS22+1,"M"),0))</f>
        <v>0</v>
      </c>
      <c r="O21" s="245"/>
      <c r="P21" s="245"/>
      <c r="Q21" s="245"/>
      <c r="R21" s="245" t="s">
        <v>46</v>
      </c>
      <c r="S21" s="245"/>
      <c r="T21" s="85"/>
      <c r="U21" s="85"/>
      <c r="V21" s="85"/>
      <c r="W21" s="85"/>
      <c r="X21" s="85"/>
      <c r="Y21" s="85"/>
      <c r="Z21" s="85"/>
      <c r="AA21" s="85"/>
      <c r="AB21" s="85"/>
      <c r="AC21" s="85"/>
      <c r="AD21" s="85"/>
      <c r="AE21" s="85"/>
      <c r="AF21" s="85"/>
      <c r="AG21" s="85"/>
      <c r="AH21" s="85"/>
      <c r="AI21" s="85"/>
      <c r="AJ21" s="85"/>
      <c r="AK21" s="85"/>
      <c r="AS21" s="90" t="str">
        <f>IF(R20&gt;0,IF(DAY(B21)&gt;1,DATE(YEAR(B21),MONTH(B21)+1,1),B21),"")</f>
        <v/>
      </c>
      <c r="AT21" s="90"/>
    </row>
    <row r="22" spans="1:47" ht="14.25" thickBot="1">
      <c r="A22" s="85"/>
      <c r="B22" s="306"/>
      <c r="C22" s="306"/>
      <c r="D22" s="306"/>
      <c r="E22" s="306"/>
      <c r="F22" s="306"/>
      <c r="G22" s="244"/>
      <c r="H22" s="244"/>
      <c r="I22" s="244"/>
      <c r="J22" s="244"/>
      <c r="K22" s="244"/>
      <c r="L22" s="245"/>
      <c r="M22" s="245"/>
      <c r="N22" s="245"/>
      <c r="O22" s="245"/>
      <c r="P22" s="245"/>
      <c r="Q22" s="245"/>
      <c r="R22" s="245"/>
      <c r="S22" s="245"/>
      <c r="T22" s="85"/>
      <c r="U22" s="85"/>
      <c r="V22" s="85"/>
      <c r="W22" s="85"/>
      <c r="X22" s="85"/>
      <c r="Y22" s="245">
        <f>IF(((IF(AS18="",0,DATEDIF(AS18,AS19+1,"M")))+(IF(AS21="",0,DATEDIF(AS21,AS22+1,"M")))+(IF(AS24="",0,DATEDIF(AS24,AS25+1,"M")))-Y18)&lt;1,0,(IF(AS18="",0,DATEDIF(AS18,AS19+1,"M"))+(IF(AS21="",0,DATEDIF(AS21,AS22+1,"M"))+(IF(AS24="",0,DATEDIF(AS24,AS25+1,"M"))-Y18))))</f>
        <v>0</v>
      </c>
      <c r="Z22" s="245"/>
      <c r="AA22" s="245"/>
      <c r="AB22" s="245" t="s">
        <v>64</v>
      </c>
      <c r="AC22" s="245"/>
      <c r="AD22" s="246" t="s">
        <v>65</v>
      </c>
      <c r="AE22" s="245"/>
      <c r="AF22" s="247" t="s">
        <v>66</v>
      </c>
      <c r="AG22" s="268">
        <f>Y22/2</f>
        <v>0</v>
      </c>
      <c r="AH22" s="269"/>
      <c r="AI22" s="269"/>
      <c r="AJ22" s="272" t="s">
        <v>46</v>
      </c>
      <c r="AK22" s="273"/>
      <c r="AS22" s="90" t="str">
        <f>IF(G21&gt;0,(IF(G21-1=DATE(YEAR(G21-1),MONTH(G21-1)+1,0),G21-1,DATE(YEAR(G21-1),MONTH(G21-1),0))),"")</f>
        <v/>
      </c>
      <c r="AT22" s="90" t="str">
        <f>IF(R20="","",DATE(YEAR(R20)+1,MONTH(R20)+1,1)-1)</f>
        <v/>
      </c>
    </row>
    <row r="23" spans="1:47" ht="14.25" thickBot="1">
      <c r="A23" s="85"/>
      <c r="B23" s="85" t="s">
        <v>59</v>
      </c>
      <c r="C23" s="85"/>
      <c r="D23" s="85"/>
      <c r="E23" s="85"/>
      <c r="F23" s="85"/>
      <c r="G23" s="85" t="s">
        <v>60</v>
      </c>
      <c r="H23" s="85"/>
      <c r="I23" s="85"/>
      <c r="J23" s="85"/>
      <c r="K23" s="85"/>
      <c r="L23" s="312" t="s">
        <v>61</v>
      </c>
      <c r="M23" s="313"/>
      <c r="N23" s="313"/>
      <c r="O23" s="313"/>
      <c r="P23" s="313"/>
      <c r="Q23" s="313"/>
      <c r="R23" s="307"/>
      <c r="S23" s="308"/>
      <c r="T23" s="308"/>
      <c r="U23" s="308"/>
      <c r="V23" s="308"/>
      <c r="W23" s="309"/>
      <c r="X23" s="85"/>
      <c r="Y23" s="245"/>
      <c r="Z23" s="245"/>
      <c r="AA23" s="245"/>
      <c r="AB23" s="245"/>
      <c r="AC23" s="245"/>
      <c r="AD23" s="245"/>
      <c r="AE23" s="245"/>
      <c r="AF23" s="245"/>
      <c r="AG23" s="270"/>
      <c r="AH23" s="271"/>
      <c r="AI23" s="271"/>
      <c r="AJ23" s="267"/>
      <c r="AK23" s="274"/>
      <c r="AS23" s="90"/>
      <c r="AT23" s="90"/>
    </row>
    <row r="24" spans="1:47">
      <c r="A24" s="85"/>
      <c r="B24" s="306" t="str">
        <f>IF(R23="","",R23+57)</f>
        <v/>
      </c>
      <c r="C24" s="306"/>
      <c r="D24" s="306"/>
      <c r="E24" s="306"/>
      <c r="F24" s="306"/>
      <c r="G24" s="244"/>
      <c r="H24" s="244"/>
      <c r="I24" s="244"/>
      <c r="J24" s="244"/>
      <c r="K24" s="244"/>
      <c r="L24" s="245" t="s">
        <v>49</v>
      </c>
      <c r="M24" s="245"/>
      <c r="N24" s="245">
        <f>IF(R23="",0,IF(AS24&lt;AS25,DATEDIF(AS24,AS25+1,"M"),0))</f>
        <v>0</v>
      </c>
      <c r="O24" s="245"/>
      <c r="P24" s="245"/>
      <c r="Q24" s="245"/>
      <c r="R24" s="245" t="s">
        <v>46</v>
      </c>
      <c r="S24" s="245"/>
      <c r="T24" s="85"/>
      <c r="U24" s="85"/>
      <c r="V24" s="85"/>
      <c r="W24" s="85"/>
      <c r="X24" s="85"/>
      <c r="Y24" s="85"/>
      <c r="Z24" s="85"/>
      <c r="AA24" s="85"/>
      <c r="AB24" s="85"/>
      <c r="AC24" s="85"/>
      <c r="AD24" s="85"/>
      <c r="AE24" s="85"/>
      <c r="AF24" s="85"/>
      <c r="AG24" s="85"/>
      <c r="AH24" s="85"/>
      <c r="AI24" s="85"/>
      <c r="AJ24" s="85"/>
      <c r="AK24" s="85"/>
      <c r="AS24" s="90" t="str">
        <f>IF(R23&gt;0,IF(DAY(B24)&gt;1,DATE(YEAR(B24),MONTH(B24)+1,1),B24),"")</f>
        <v/>
      </c>
      <c r="AT24" s="90"/>
    </row>
    <row r="25" spans="1:47">
      <c r="A25" s="85"/>
      <c r="B25" s="306"/>
      <c r="C25" s="306"/>
      <c r="D25" s="306"/>
      <c r="E25" s="306"/>
      <c r="F25" s="306"/>
      <c r="G25" s="244"/>
      <c r="H25" s="244"/>
      <c r="I25" s="244"/>
      <c r="J25" s="244"/>
      <c r="K25" s="244"/>
      <c r="L25" s="245"/>
      <c r="M25" s="245"/>
      <c r="N25" s="245"/>
      <c r="O25" s="245"/>
      <c r="P25" s="245"/>
      <c r="Q25" s="245"/>
      <c r="R25" s="245"/>
      <c r="S25" s="245"/>
      <c r="T25" s="85"/>
      <c r="U25" s="85"/>
      <c r="V25" s="85"/>
      <c r="W25" s="85"/>
      <c r="X25" s="85"/>
      <c r="Y25" s="85"/>
      <c r="Z25" s="85"/>
      <c r="AA25" s="85"/>
      <c r="AB25" s="85"/>
      <c r="AC25" s="85"/>
      <c r="AD25" s="85"/>
      <c r="AE25" s="85"/>
      <c r="AF25" s="85"/>
      <c r="AG25" s="85"/>
      <c r="AH25" s="85"/>
      <c r="AI25" s="85"/>
      <c r="AJ25" s="85"/>
      <c r="AK25" s="85"/>
      <c r="AS25" s="90" t="str">
        <f>IF(G24&gt;0,(IF(G24-1=DATE(YEAR(G24-1),MONTH(G24-1)+1,0),G24-1,DATE(YEAR(G24-1),MONTH(G24-1),0))),"")</f>
        <v/>
      </c>
      <c r="AT25" s="90" t="str">
        <f>IF(R23="","",DATE(YEAR(R23)+1,MONTH(R23)+1,1)-1)</f>
        <v/>
      </c>
    </row>
    <row r="26" spans="1:47" hidden="1">
      <c r="A26" s="85"/>
      <c r="B26" s="85" t="s">
        <v>102</v>
      </c>
      <c r="C26" s="85"/>
      <c r="D26" s="85"/>
      <c r="E26" s="85"/>
      <c r="F26" s="85"/>
      <c r="G26" s="85" t="s">
        <v>102</v>
      </c>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S26" s="90"/>
      <c r="AT26" s="90"/>
    </row>
    <row r="27" spans="1:47" hidden="1">
      <c r="A27" s="85"/>
      <c r="B27" s="244"/>
      <c r="C27" s="244"/>
      <c r="D27" s="244"/>
      <c r="E27" s="244"/>
      <c r="F27" s="244"/>
      <c r="G27" s="244"/>
      <c r="H27" s="244"/>
      <c r="I27" s="244"/>
      <c r="J27" s="244"/>
      <c r="K27" s="244"/>
      <c r="L27" s="245" t="s">
        <v>49</v>
      </c>
      <c r="M27" s="245"/>
      <c r="N27" s="245">
        <f>IF(AS27&lt;AS28,DATEDIF(AS27,AS28+1,"M"),0)</f>
        <v>0</v>
      </c>
      <c r="O27" s="245"/>
      <c r="P27" s="245"/>
      <c r="Q27" s="245"/>
      <c r="R27" s="245" t="s">
        <v>46</v>
      </c>
      <c r="S27" s="245"/>
      <c r="T27" s="246"/>
      <c r="U27" s="245"/>
      <c r="V27" s="85"/>
      <c r="W27" s="85"/>
      <c r="X27" s="85"/>
      <c r="Y27" s="85"/>
      <c r="Z27" s="85"/>
      <c r="AA27" s="85"/>
      <c r="AB27" s="85"/>
      <c r="AC27" s="85"/>
      <c r="AD27" s="85"/>
      <c r="AE27" s="85"/>
      <c r="AF27" s="247"/>
      <c r="AG27" s="248"/>
      <c r="AH27" s="248"/>
      <c r="AI27" s="248"/>
      <c r="AJ27" s="245"/>
      <c r="AK27" s="245"/>
      <c r="AS27" s="90" t="str">
        <f>IF(B27&gt;0,IF(DAY(B27)&gt;1,DATE(YEAR(B27),MONTH(B27)+1,1),B27),"")</f>
        <v/>
      </c>
      <c r="AT27" s="90"/>
    </row>
    <row r="28" spans="1:47" hidden="1">
      <c r="A28" s="85"/>
      <c r="B28" s="244"/>
      <c r="C28" s="244"/>
      <c r="D28" s="244"/>
      <c r="E28" s="244"/>
      <c r="F28" s="244"/>
      <c r="G28" s="244"/>
      <c r="H28" s="244"/>
      <c r="I28" s="244"/>
      <c r="J28" s="244"/>
      <c r="K28" s="244"/>
      <c r="L28" s="245"/>
      <c r="M28" s="245"/>
      <c r="N28" s="245"/>
      <c r="O28" s="245"/>
      <c r="P28" s="245"/>
      <c r="Q28" s="245"/>
      <c r="R28" s="245"/>
      <c r="S28" s="245"/>
      <c r="T28" s="245"/>
      <c r="U28" s="245"/>
      <c r="V28" s="85"/>
      <c r="W28" s="85"/>
      <c r="X28" s="85"/>
      <c r="Y28" s="85"/>
      <c r="Z28" s="85"/>
      <c r="AA28" s="85"/>
      <c r="AB28" s="85"/>
      <c r="AC28" s="85"/>
      <c r="AD28" s="85"/>
      <c r="AE28" s="85"/>
      <c r="AF28" s="245"/>
      <c r="AG28" s="248"/>
      <c r="AH28" s="248"/>
      <c r="AI28" s="248"/>
      <c r="AJ28" s="245"/>
      <c r="AK28" s="245"/>
      <c r="AS28" t="str">
        <f>IF(G27&gt;0,(IF(G27-1=DATE(YEAR(G27-1),MONTH(G27-1)+1,0),G27-1,DATE(YEAR(G27-1),MONTH(G27-1),0))),"")</f>
        <v/>
      </c>
      <c r="AT28" s="90"/>
    </row>
    <row r="29" spans="1:47" hidden="1">
      <c r="A29" s="85"/>
      <c r="B29" s="85" t="s">
        <v>104</v>
      </c>
      <c r="C29" s="85"/>
      <c r="D29" s="85"/>
      <c r="E29" s="85"/>
      <c r="F29" s="85"/>
      <c r="G29" s="85" t="s">
        <v>104</v>
      </c>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c r="AS29" s="90"/>
    </row>
    <row r="30" spans="1:47" hidden="1">
      <c r="A30" s="85"/>
      <c r="B30" s="244"/>
      <c r="C30" s="244"/>
      <c r="D30" s="244"/>
      <c r="E30" s="244"/>
      <c r="F30" s="244"/>
      <c r="G30" s="244"/>
      <c r="H30" s="244"/>
      <c r="I30" s="244"/>
      <c r="J30" s="244"/>
      <c r="K30" s="244"/>
      <c r="L30" s="245" t="s">
        <v>49</v>
      </c>
      <c r="M30" s="245"/>
      <c r="N30" s="245">
        <f>IF(AS30&lt;AS31,DATEDIF(AS30,AS31+1,"M"),0)</f>
        <v>0</v>
      </c>
      <c r="O30" s="245"/>
      <c r="P30" s="245"/>
      <c r="Q30" s="245"/>
      <c r="R30" s="245" t="s">
        <v>46</v>
      </c>
      <c r="S30" s="245"/>
      <c r="T30" s="246"/>
      <c r="U30" s="245"/>
      <c r="V30" s="85"/>
      <c r="W30" s="245">
        <f>N27+N30+N33</f>
        <v>0</v>
      </c>
      <c r="X30" s="245"/>
      <c r="Y30" s="245"/>
      <c r="Z30" s="245"/>
      <c r="AA30" s="245" t="s">
        <v>64</v>
      </c>
      <c r="AB30" s="245"/>
      <c r="AC30" s="246" t="s">
        <v>67</v>
      </c>
      <c r="AD30" s="245"/>
      <c r="AE30" s="85"/>
      <c r="AF30" s="247" t="s">
        <v>66</v>
      </c>
      <c r="AG30" s="268">
        <f>W30/3</f>
        <v>0</v>
      </c>
      <c r="AH30" s="269"/>
      <c r="AI30" s="269"/>
      <c r="AJ30" s="272" t="s">
        <v>46</v>
      </c>
      <c r="AK30" s="273"/>
      <c r="AS30" s="90" t="str">
        <f>IF(B30&gt;0,IF(DAY(B30)&gt;1,DATE(YEAR(B30),MONTH(B30)+1,1),B30),"")</f>
        <v/>
      </c>
      <c r="AT30" s="90"/>
    </row>
    <row r="31" spans="1:47" ht="14.25" hidden="1" thickBot="1">
      <c r="A31" s="85"/>
      <c r="B31" s="244"/>
      <c r="C31" s="244"/>
      <c r="D31" s="244"/>
      <c r="E31" s="244"/>
      <c r="F31" s="244"/>
      <c r="G31" s="244"/>
      <c r="H31" s="244"/>
      <c r="I31" s="244"/>
      <c r="J31" s="244"/>
      <c r="K31" s="244"/>
      <c r="L31" s="245"/>
      <c r="M31" s="245"/>
      <c r="N31" s="245"/>
      <c r="O31" s="245"/>
      <c r="P31" s="245"/>
      <c r="Q31" s="245"/>
      <c r="R31" s="245"/>
      <c r="S31" s="245"/>
      <c r="T31" s="245"/>
      <c r="U31" s="245"/>
      <c r="V31" s="85"/>
      <c r="W31" s="245"/>
      <c r="X31" s="245"/>
      <c r="Y31" s="245"/>
      <c r="Z31" s="245"/>
      <c r="AA31" s="245"/>
      <c r="AB31" s="245"/>
      <c r="AC31" s="245"/>
      <c r="AD31" s="245"/>
      <c r="AE31" s="85"/>
      <c r="AF31" s="245"/>
      <c r="AG31" s="270"/>
      <c r="AH31" s="271"/>
      <c r="AI31" s="271"/>
      <c r="AJ31" s="267"/>
      <c r="AK31" s="274"/>
      <c r="AS31" t="str">
        <f>IF(G30&gt;0,(IF(G30-1=DATE(YEAR(G30-1),MONTH(G30-1)+1,0),G30-1,DATE(YEAR(G30-1),MONTH(G30-1),0))),"")</f>
        <v/>
      </c>
      <c r="AT31" s="90"/>
    </row>
    <row r="32" spans="1:47" hidden="1">
      <c r="A32" s="85"/>
      <c r="B32" s="85" t="s">
        <v>105</v>
      </c>
      <c r="C32" s="85"/>
      <c r="D32" s="85"/>
      <c r="E32" s="85"/>
      <c r="F32" s="85"/>
      <c r="G32" s="85" t="s">
        <v>105</v>
      </c>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c r="AS32" s="90"/>
    </row>
    <row r="33" spans="1:46" hidden="1">
      <c r="A33" s="85"/>
      <c r="B33" s="244"/>
      <c r="C33" s="244"/>
      <c r="D33" s="244"/>
      <c r="E33" s="244"/>
      <c r="F33" s="244"/>
      <c r="G33" s="244"/>
      <c r="H33" s="244"/>
      <c r="I33" s="244"/>
      <c r="J33" s="244"/>
      <c r="K33" s="244"/>
      <c r="L33" s="245" t="s">
        <v>49</v>
      </c>
      <c r="M33" s="245"/>
      <c r="N33" s="245">
        <f>IF(AS33&lt;AS34,DATEDIF(AS33,AS34+1,"M"),0)</f>
        <v>0</v>
      </c>
      <c r="O33" s="245"/>
      <c r="P33" s="245"/>
      <c r="Q33" s="245"/>
      <c r="R33" s="245" t="s">
        <v>46</v>
      </c>
      <c r="S33" s="245"/>
      <c r="T33" s="246"/>
      <c r="U33" s="245"/>
      <c r="V33" s="85"/>
      <c r="W33" s="85"/>
      <c r="X33" s="85"/>
      <c r="Y33" s="85"/>
      <c r="Z33" s="85"/>
      <c r="AA33" s="85"/>
      <c r="AB33" s="85"/>
      <c r="AC33" s="85"/>
      <c r="AD33" s="85"/>
      <c r="AE33" s="85"/>
      <c r="AF33" s="247"/>
      <c r="AG33" s="248"/>
      <c r="AH33" s="248"/>
      <c r="AI33" s="248"/>
      <c r="AJ33" s="245"/>
      <c r="AK33" s="245"/>
      <c r="AS33" s="90" t="str">
        <f>IF(B33&gt;0,IF(DAY(B33)&gt;1,DATE(YEAR(B33),MONTH(B33)+1,1),B33),"")</f>
        <v/>
      </c>
      <c r="AT33" s="90"/>
    </row>
    <row r="34" spans="1:46" hidden="1">
      <c r="A34" s="85"/>
      <c r="B34" s="244"/>
      <c r="C34" s="244"/>
      <c r="D34" s="244"/>
      <c r="E34" s="244"/>
      <c r="F34" s="244"/>
      <c r="G34" s="244"/>
      <c r="H34" s="244"/>
      <c r="I34" s="244"/>
      <c r="J34" s="244"/>
      <c r="K34" s="244"/>
      <c r="L34" s="245"/>
      <c r="M34" s="245"/>
      <c r="N34" s="245"/>
      <c r="O34" s="245"/>
      <c r="P34" s="245"/>
      <c r="Q34" s="245"/>
      <c r="R34" s="245"/>
      <c r="S34" s="245"/>
      <c r="T34" s="245"/>
      <c r="U34" s="245"/>
      <c r="V34" s="85"/>
      <c r="W34" s="85"/>
      <c r="X34" s="85"/>
      <c r="Y34" s="85"/>
      <c r="Z34" s="85"/>
      <c r="AA34" s="85"/>
      <c r="AB34" s="85"/>
      <c r="AC34" s="85"/>
      <c r="AD34" s="85"/>
      <c r="AE34" s="85"/>
      <c r="AF34" s="245"/>
      <c r="AG34" s="248"/>
      <c r="AH34" s="248"/>
      <c r="AI34" s="248"/>
      <c r="AJ34" s="245"/>
      <c r="AK34" s="245"/>
      <c r="AS34" t="str">
        <f>IF(G33&gt;0,(IF(G33-1=DATE(YEAR(G33-1),MONTH(G33-1)+1,0),G33-1,DATE(YEAR(G33-1),MONTH(G33-1),0))),"")</f>
        <v/>
      </c>
      <c r="AT34" s="90"/>
    </row>
    <row r="35" spans="1:46" ht="14.25" thickBot="1">
      <c r="A35" s="85"/>
      <c r="B35" s="85" t="s">
        <v>63</v>
      </c>
      <c r="C35" s="85"/>
      <c r="D35" s="85"/>
      <c r="E35" s="85"/>
      <c r="F35" s="85"/>
      <c r="G35" s="85" t="s">
        <v>62</v>
      </c>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S35" s="90"/>
    </row>
    <row r="36" spans="1:46">
      <c r="A36" s="85"/>
      <c r="B36" s="244"/>
      <c r="C36" s="244"/>
      <c r="D36" s="244"/>
      <c r="E36" s="244"/>
      <c r="F36" s="244"/>
      <c r="G36" s="244"/>
      <c r="H36" s="244"/>
      <c r="I36" s="244"/>
      <c r="J36" s="244"/>
      <c r="K36" s="244"/>
      <c r="L36" s="245" t="s">
        <v>49</v>
      </c>
      <c r="M36" s="245"/>
      <c r="N36" s="245">
        <f>IF(AS36&lt;AS37,DATEDIF(AS36,AS37+1,"M"),0)</f>
        <v>0</v>
      </c>
      <c r="O36" s="245"/>
      <c r="P36" s="245"/>
      <c r="Q36" s="245"/>
      <c r="R36" s="245" t="s">
        <v>64</v>
      </c>
      <c r="S36" s="245"/>
      <c r="T36" s="246" t="s">
        <v>68</v>
      </c>
      <c r="U36" s="245"/>
      <c r="V36" s="85"/>
      <c r="W36" s="85"/>
      <c r="X36" s="85"/>
      <c r="Y36" s="85"/>
      <c r="Z36" s="85"/>
      <c r="AA36" s="85"/>
      <c r="AB36" s="85"/>
      <c r="AC36" s="85"/>
      <c r="AD36" s="85"/>
      <c r="AE36" s="85"/>
      <c r="AF36" s="247" t="s">
        <v>66</v>
      </c>
      <c r="AG36" s="268">
        <f>N36*1</f>
        <v>0</v>
      </c>
      <c r="AH36" s="269"/>
      <c r="AI36" s="269"/>
      <c r="AJ36" s="272" t="s">
        <v>46</v>
      </c>
      <c r="AK36" s="273"/>
      <c r="AS36" s="90" t="str">
        <f>IF(B36&gt;0,IF(DAY(B36)&gt;1,DATE(YEAR(B36),MONTH(B36)+1,1),B36),"")</f>
        <v/>
      </c>
      <c r="AT36" s="90"/>
    </row>
    <row r="37" spans="1:46" ht="14.25" thickBot="1">
      <c r="A37" s="85"/>
      <c r="B37" s="244"/>
      <c r="C37" s="244"/>
      <c r="D37" s="244"/>
      <c r="E37" s="244"/>
      <c r="F37" s="244"/>
      <c r="G37" s="244"/>
      <c r="H37" s="244"/>
      <c r="I37" s="244"/>
      <c r="J37" s="244"/>
      <c r="K37" s="244"/>
      <c r="L37" s="245"/>
      <c r="M37" s="245"/>
      <c r="N37" s="245"/>
      <c r="O37" s="245"/>
      <c r="P37" s="245"/>
      <c r="Q37" s="245"/>
      <c r="R37" s="245"/>
      <c r="S37" s="245"/>
      <c r="T37" s="245"/>
      <c r="U37" s="245"/>
      <c r="V37" s="85"/>
      <c r="W37" s="85"/>
      <c r="X37" s="85"/>
      <c r="Y37" s="85"/>
      <c r="Z37" s="85"/>
      <c r="AA37" s="85"/>
      <c r="AB37" s="85"/>
      <c r="AC37" s="85"/>
      <c r="AD37" s="85"/>
      <c r="AE37" s="85"/>
      <c r="AF37" s="245"/>
      <c r="AG37" s="270"/>
      <c r="AH37" s="271"/>
      <c r="AI37" s="271"/>
      <c r="AJ37" s="267"/>
      <c r="AK37" s="274"/>
      <c r="AS37" t="str">
        <f>IF(G36&gt;0,(IF(G36-1=DATE(YEAR(G36-1),MONTH(G36-1)+1,0),G36-1,DATE(YEAR(G36-1),MONTH(G36-1),0))),"")</f>
        <v/>
      </c>
      <c r="AT37" s="90"/>
    </row>
    <row r="38" spans="1:46" hidden="1">
      <c r="A38" s="85"/>
      <c r="B38" s="85" t="s">
        <v>107</v>
      </c>
      <c r="C38" s="85"/>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S38" s="90"/>
    </row>
    <row r="39" spans="1:46" hidden="1">
      <c r="A39" s="85"/>
      <c r="B39" s="310"/>
      <c r="C39" s="310"/>
      <c r="D39" s="310"/>
      <c r="E39" s="310"/>
      <c r="F39" s="310"/>
      <c r="G39" s="310"/>
      <c r="H39" s="310"/>
      <c r="I39" s="310"/>
      <c r="J39" s="310"/>
      <c r="K39" s="310"/>
      <c r="L39" s="245" t="s">
        <v>49</v>
      </c>
      <c r="M39" s="245"/>
      <c r="N39" s="311">
        <f>IF(AS39&lt;AS40,DATEDIF(AS39,AS40+1,"M"),0)</f>
        <v>0</v>
      </c>
      <c r="O39" s="311"/>
      <c r="P39" s="311"/>
      <c r="Q39" s="311"/>
      <c r="R39" s="245" t="s">
        <v>64</v>
      </c>
      <c r="S39" s="245"/>
      <c r="T39" s="246" t="s">
        <v>65</v>
      </c>
      <c r="U39" s="245"/>
      <c r="V39" s="85"/>
      <c r="W39" s="85"/>
      <c r="X39" s="85"/>
      <c r="Y39" s="85"/>
      <c r="Z39" s="85"/>
      <c r="AA39" s="85"/>
      <c r="AB39" s="85"/>
      <c r="AC39" s="85"/>
      <c r="AD39" s="85"/>
      <c r="AE39" s="85"/>
      <c r="AF39" s="247" t="s">
        <v>66</v>
      </c>
      <c r="AG39" s="268">
        <f>N39/2</f>
        <v>0</v>
      </c>
      <c r="AH39" s="269"/>
      <c r="AI39" s="269"/>
      <c r="AJ39" s="272" t="s">
        <v>46</v>
      </c>
      <c r="AK39" s="273"/>
      <c r="AS39" s="90" t="str">
        <f>IF(B39&gt;0,IF(DAY(B39)&gt;1,DATE(YEAR(B39),MONTH(B39)+1,1),B39),"")</f>
        <v/>
      </c>
      <c r="AT39" s="90"/>
    </row>
    <row r="40" spans="1:46" ht="14.25" hidden="1" thickBot="1">
      <c r="A40" s="85"/>
      <c r="B40" s="310"/>
      <c r="C40" s="310"/>
      <c r="D40" s="310"/>
      <c r="E40" s="310"/>
      <c r="F40" s="310"/>
      <c r="G40" s="310"/>
      <c r="H40" s="310"/>
      <c r="I40" s="310"/>
      <c r="J40" s="310"/>
      <c r="K40" s="310"/>
      <c r="L40" s="245"/>
      <c r="M40" s="245"/>
      <c r="N40" s="311"/>
      <c r="O40" s="311"/>
      <c r="P40" s="311"/>
      <c r="Q40" s="311"/>
      <c r="R40" s="245"/>
      <c r="S40" s="245"/>
      <c r="T40" s="245"/>
      <c r="U40" s="245"/>
      <c r="V40" s="85"/>
      <c r="W40" s="85"/>
      <c r="X40" s="85"/>
      <c r="Y40" s="85"/>
      <c r="Z40" s="85"/>
      <c r="AA40" s="85"/>
      <c r="AB40" s="85"/>
      <c r="AC40" s="85"/>
      <c r="AD40" s="85"/>
      <c r="AE40" s="85"/>
      <c r="AF40" s="245"/>
      <c r="AG40" s="270"/>
      <c r="AH40" s="271"/>
      <c r="AI40" s="271"/>
      <c r="AJ40" s="267"/>
      <c r="AK40" s="274"/>
      <c r="AS40" t="str">
        <f>IF(G39&gt;0,(IF(G39-1=DATE(YEAR(G39-1),MONTH(G39-1)+1,0),G39-1,DATE(YEAR(G39-1),MONTH(G39-1),0))),"")</f>
        <v/>
      </c>
      <c r="AT40" s="90"/>
    </row>
    <row r="41" spans="1:46" hidden="1">
      <c r="A41" s="85"/>
      <c r="B41" s="85" t="s">
        <v>108</v>
      </c>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S41" s="90"/>
    </row>
    <row r="42" spans="1:46" hidden="1">
      <c r="A42" s="85"/>
      <c r="B42" s="310"/>
      <c r="C42" s="310"/>
      <c r="D42" s="310"/>
      <c r="E42" s="310"/>
      <c r="F42" s="310"/>
      <c r="G42" s="310"/>
      <c r="H42" s="310"/>
      <c r="I42" s="310"/>
      <c r="J42" s="310"/>
      <c r="K42" s="310"/>
      <c r="L42" s="245" t="s">
        <v>49</v>
      </c>
      <c r="M42" s="245"/>
      <c r="N42" s="311">
        <f>IF(AS42&lt;AS43,DATEDIF(AS42,AS43+1,"M"),0)</f>
        <v>0</v>
      </c>
      <c r="O42" s="311"/>
      <c r="P42" s="311"/>
      <c r="Q42" s="311"/>
      <c r="R42" s="245" t="s">
        <v>64</v>
      </c>
      <c r="S42" s="245"/>
      <c r="T42" s="246" t="s">
        <v>67</v>
      </c>
      <c r="U42" s="245"/>
      <c r="V42" s="85"/>
      <c r="W42" s="85"/>
      <c r="X42" s="85"/>
      <c r="Y42" s="85"/>
      <c r="Z42" s="85"/>
      <c r="AA42" s="85"/>
      <c r="AB42" s="85"/>
      <c r="AC42" s="85"/>
      <c r="AD42" s="85"/>
      <c r="AE42" s="85"/>
      <c r="AF42" s="247" t="s">
        <v>66</v>
      </c>
      <c r="AG42" s="268">
        <f>N42/3</f>
        <v>0</v>
      </c>
      <c r="AH42" s="269"/>
      <c r="AI42" s="269"/>
      <c r="AJ42" s="272" t="s">
        <v>46</v>
      </c>
      <c r="AK42" s="273"/>
      <c r="AS42" s="90" t="str">
        <f>IF(B42&gt;0,IF(DAY(B42)&gt;1,DATE(YEAR(B42),MONTH(B42)+1,1),B42),"")</f>
        <v/>
      </c>
      <c r="AT42" s="90"/>
    </row>
    <row r="43" spans="1:46" ht="14.25" hidden="1" thickBot="1">
      <c r="A43" s="85"/>
      <c r="B43" s="310"/>
      <c r="C43" s="310"/>
      <c r="D43" s="310"/>
      <c r="E43" s="310"/>
      <c r="F43" s="310"/>
      <c r="G43" s="310"/>
      <c r="H43" s="310"/>
      <c r="I43" s="310"/>
      <c r="J43" s="310"/>
      <c r="K43" s="310"/>
      <c r="L43" s="245"/>
      <c r="M43" s="245"/>
      <c r="N43" s="311"/>
      <c r="O43" s="311"/>
      <c r="P43" s="311"/>
      <c r="Q43" s="311"/>
      <c r="R43" s="245"/>
      <c r="S43" s="245"/>
      <c r="T43" s="245"/>
      <c r="U43" s="245"/>
      <c r="V43" s="85"/>
      <c r="W43" s="85"/>
      <c r="X43" s="85"/>
      <c r="Y43" s="85"/>
      <c r="Z43" s="85"/>
      <c r="AA43" s="85"/>
      <c r="AB43" s="85"/>
      <c r="AC43" s="85"/>
      <c r="AD43" s="85"/>
      <c r="AE43" s="85"/>
      <c r="AF43" s="245"/>
      <c r="AG43" s="270"/>
      <c r="AH43" s="271"/>
      <c r="AI43" s="271"/>
      <c r="AJ43" s="267"/>
      <c r="AK43" s="274"/>
      <c r="AS43" t="str">
        <f>IF(G42&gt;0,(IF(G42-1=DATE(YEAR(G42-1),MONTH(G42-1)+1,0),G42-1,DATE(YEAR(G42-1),MONTH(G42-1),0))),"")</f>
        <v/>
      </c>
      <c r="AT43" s="90"/>
    </row>
    <row r="44" spans="1:46" hidden="1">
      <c r="A44" s="85"/>
      <c r="B44" s="85" t="s">
        <v>107</v>
      </c>
      <c r="C44" s="85"/>
      <c r="D44" s="85"/>
      <c r="E44" s="85"/>
      <c r="F44" s="85"/>
      <c r="G44" s="85"/>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S44" s="90"/>
    </row>
    <row r="45" spans="1:46" hidden="1">
      <c r="A45" s="85"/>
      <c r="B45" s="310"/>
      <c r="C45" s="310"/>
      <c r="D45" s="310"/>
      <c r="E45" s="310"/>
      <c r="F45" s="310"/>
      <c r="G45" s="310"/>
      <c r="H45" s="310"/>
      <c r="I45" s="310"/>
      <c r="J45" s="310"/>
      <c r="K45" s="310"/>
      <c r="L45" s="245" t="s">
        <v>49</v>
      </c>
      <c r="M45" s="245"/>
      <c r="N45" s="311">
        <f>IF(AS45&lt;AS46,DATEDIF(AS45,AS46+1,"M"),0)</f>
        <v>0</v>
      </c>
      <c r="O45" s="311"/>
      <c r="P45" s="311"/>
      <c r="Q45" s="311"/>
      <c r="R45" s="245" t="s">
        <v>64</v>
      </c>
      <c r="S45" s="245"/>
      <c r="T45" s="246" t="s">
        <v>65</v>
      </c>
      <c r="U45" s="245"/>
      <c r="V45" s="85"/>
      <c r="W45" s="85"/>
      <c r="X45" s="85"/>
      <c r="Y45" s="85"/>
      <c r="Z45" s="85"/>
      <c r="AA45" s="85"/>
      <c r="AB45" s="85"/>
      <c r="AC45" s="85"/>
      <c r="AD45" s="85"/>
      <c r="AE45" s="85"/>
      <c r="AF45" s="247" t="s">
        <v>66</v>
      </c>
      <c r="AG45" s="268">
        <f>N45/2</f>
        <v>0</v>
      </c>
      <c r="AH45" s="269"/>
      <c r="AI45" s="269"/>
      <c r="AJ45" s="272" t="s">
        <v>46</v>
      </c>
      <c r="AK45" s="273"/>
      <c r="AS45" s="90" t="str">
        <f>IF(B45&gt;0,IF(DAY(B45)&gt;1,DATE(YEAR(B45),MONTH(B45)+1,1),B45),"")</f>
        <v/>
      </c>
      <c r="AT45" s="90"/>
    </row>
    <row r="46" spans="1:46" ht="14.25" hidden="1" thickBot="1">
      <c r="A46" s="85"/>
      <c r="B46" s="310"/>
      <c r="C46" s="310"/>
      <c r="D46" s="310"/>
      <c r="E46" s="310"/>
      <c r="F46" s="310"/>
      <c r="G46" s="310"/>
      <c r="H46" s="310"/>
      <c r="I46" s="310"/>
      <c r="J46" s="310"/>
      <c r="K46" s="310"/>
      <c r="L46" s="245"/>
      <c r="M46" s="245"/>
      <c r="N46" s="311"/>
      <c r="O46" s="311"/>
      <c r="P46" s="311"/>
      <c r="Q46" s="311"/>
      <c r="R46" s="245"/>
      <c r="S46" s="245"/>
      <c r="T46" s="245"/>
      <c r="U46" s="245"/>
      <c r="V46" s="85"/>
      <c r="W46" s="85"/>
      <c r="X46" s="85"/>
      <c r="Y46" s="85"/>
      <c r="Z46" s="85"/>
      <c r="AA46" s="85"/>
      <c r="AB46" s="85"/>
      <c r="AC46" s="85"/>
      <c r="AD46" s="85"/>
      <c r="AE46" s="85"/>
      <c r="AF46" s="245"/>
      <c r="AG46" s="270"/>
      <c r="AH46" s="271"/>
      <c r="AI46" s="271"/>
      <c r="AJ46" s="267"/>
      <c r="AK46" s="274"/>
      <c r="AS46" t="str">
        <f>IF(G45&gt;0,(IF(G45-1=DATE(YEAR(G45-1),MONTH(G45-1)+1,0),G45-1,DATE(YEAR(G45-1),MONTH(G45-1),0))),"")</f>
        <v/>
      </c>
      <c r="AT46" s="90"/>
    </row>
    <row r="47" spans="1:46">
      <c r="A47" s="85"/>
      <c r="B47" s="94"/>
      <c r="C47" s="94"/>
      <c r="D47" s="94"/>
      <c r="E47" s="94"/>
      <c r="F47" s="94"/>
      <c r="G47" s="94"/>
      <c r="H47" s="94"/>
      <c r="I47" s="94"/>
      <c r="J47" s="94"/>
      <c r="K47" s="94"/>
      <c r="L47" s="92"/>
      <c r="M47" s="92"/>
      <c r="N47" s="97"/>
      <c r="O47" s="97"/>
      <c r="P47" s="97"/>
      <c r="Q47" s="97"/>
      <c r="R47" s="92"/>
      <c r="S47" s="92"/>
      <c r="T47" s="92"/>
      <c r="U47" s="92"/>
      <c r="V47" s="85"/>
      <c r="W47" s="85"/>
      <c r="X47" s="85"/>
      <c r="Y47" s="85"/>
      <c r="Z47" s="85"/>
      <c r="AA47" s="85"/>
      <c r="AB47" s="85"/>
      <c r="AC47" s="85"/>
      <c r="AD47" s="85"/>
      <c r="AE47" s="85"/>
      <c r="AF47" s="92"/>
      <c r="AG47" s="93"/>
      <c r="AH47" s="93"/>
      <c r="AI47" s="93"/>
      <c r="AJ47" s="92"/>
      <c r="AK47" s="92"/>
    </row>
    <row r="48" spans="1:46" ht="14.25" thickBot="1">
      <c r="A48" s="85"/>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171" t="s">
        <v>169</v>
      </c>
      <c r="AJ48" s="85"/>
      <c r="AK48" s="85"/>
      <c r="AS48" s="90"/>
    </row>
    <row r="49" spans="1:53">
      <c r="A49" s="85"/>
      <c r="B49" s="310"/>
      <c r="C49" s="310"/>
      <c r="D49" s="310"/>
      <c r="E49" s="310"/>
      <c r="F49" s="310"/>
      <c r="G49" s="310"/>
      <c r="H49" s="310"/>
      <c r="I49" s="310"/>
      <c r="J49" s="310"/>
      <c r="K49" s="310"/>
      <c r="L49" s="245"/>
      <c r="M49" s="245"/>
      <c r="N49" s="382"/>
      <c r="O49" s="382"/>
      <c r="P49" s="382"/>
      <c r="Q49" s="382"/>
      <c r="R49" s="245"/>
      <c r="S49" s="245"/>
      <c r="T49" s="246"/>
      <c r="U49" s="245"/>
      <c r="V49" s="85"/>
      <c r="W49" s="85"/>
      <c r="X49" s="85"/>
      <c r="Y49" s="85"/>
      <c r="Z49" s="85"/>
      <c r="AA49" s="85"/>
      <c r="AB49" s="85"/>
      <c r="AC49" s="85"/>
      <c r="AD49" s="85"/>
      <c r="AE49" s="85"/>
      <c r="AF49" s="247"/>
      <c r="AG49" s="383"/>
      <c r="AH49" s="384"/>
      <c r="AI49" s="384"/>
      <c r="AJ49" s="387" t="s">
        <v>46</v>
      </c>
      <c r="AK49" s="388"/>
      <c r="AS49" s="90" t="str">
        <f>IF(B49&gt;0,IF(DAY(B49)&gt;1,DATE(YEAR(B49),MONTH(B49)+1,1),B49),"")</f>
        <v/>
      </c>
      <c r="AT49" s="90"/>
    </row>
    <row r="50" spans="1:53" ht="14.25" thickBot="1">
      <c r="A50" s="85"/>
      <c r="B50" s="310"/>
      <c r="C50" s="310"/>
      <c r="D50" s="310"/>
      <c r="E50" s="310"/>
      <c r="F50" s="310"/>
      <c r="G50" s="310"/>
      <c r="H50" s="310"/>
      <c r="I50" s="310"/>
      <c r="J50" s="310"/>
      <c r="K50" s="310"/>
      <c r="L50" s="245"/>
      <c r="M50" s="245"/>
      <c r="N50" s="382"/>
      <c r="O50" s="382"/>
      <c r="P50" s="382"/>
      <c r="Q50" s="382"/>
      <c r="R50" s="245"/>
      <c r="S50" s="245"/>
      <c r="T50" s="245"/>
      <c r="U50" s="245"/>
      <c r="V50" s="85"/>
      <c r="W50" s="85"/>
      <c r="X50" s="85"/>
      <c r="Y50" s="85"/>
      <c r="Z50" s="85"/>
      <c r="AA50" s="85"/>
      <c r="AB50" s="85"/>
      <c r="AC50" s="85"/>
      <c r="AD50" s="85"/>
      <c r="AE50" s="85"/>
      <c r="AF50" s="245"/>
      <c r="AG50" s="385"/>
      <c r="AH50" s="386"/>
      <c r="AI50" s="386"/>
      <c r="AJ50" s="389"/>
      <c r="AK50" s="390"/>
      <c r="AS50" t="str">
        <f>IF(G49&gt;0,(IF(G49-1=DATE(YEAR(G49-1),MONTH(G49-1)+1,0),G49-1,DATE(YEAR(G49-1),MONTH(G49-1),0))),"")</f>
        <v/>
      </c>
      <c r="AT50" s="90"/>
    </row>
    <row r="51" spans="1:53" ht="13.5" customHeight="1">
      <c r="A51" s="266" t="s">
        <v>88</v>
      </c>
      <c r="B51" s="266"/>
      <c r="C51" s="266"/>
      <c r="D51" s="266"/>
      <c r="E51" s="266"/>
      <c r="F51" s="266"/>
      <c r="G51" s="266"/>
      <c r="H51" s="266"/>
      <c r="I51" s="266"/>
      <c r="J51" s="266"/>
      <c r="K51" s="266"/>
      <c r="L51" s="266"/>
      <c r="M51" s="266"/>
      <c r="N51" s="88"/>
      <c r="O51" s="88"/>
      <c r="P51" s="85"/>
      <c r="Q51" s="85"/>
      <c r="R51" s="85"/>
      <c r="S51" s="85"/>
      <c r="T51" s="85"/>
      <c r="U51" s="85"/>
      <c r="V51" s="85"/>
      <c r="W51" s="85"/>
      <c r="X51" s="85"/>
      <c r="Y51" s="85"/>
      <c r="Z51" s="85"/>
      <c r="AA51" s="85"/>
      <c r="AB51" s="85"/>
      <c r="AC51" s="85"/>
      <c r="AD51" s="85"/>
      <c r="AE51" s="85"/>
      <c r="AF51" s="85"/>
      <c r="AG51" s="85"/>
      <c r="AH51" s="85"/>
      <c r="AI51" s="85"/>
      <c r="AJ51" s="85"/>
      <c r="AK51" s="85"/>
    </row>
    <row r="52" spans="1:53" ht="13.5" customHeight="1">
      <c r="A52" s="266"/>
      <c r="B52" s="266"/>
      <c r="C52" s="266"/>
      <c r="D52" s="266"/>
      <c r="E52" s="266"/>
      <c r="F52" s="266"/>
      <c r="G52" s="266"/>
      <c r="H52" s="266"/>
      <c r="I52" s="266"/>
      <c r="J52" s="266"/>
      <c r="K52" s="266"/>
      <c r="L52" s="266"/>
      <c r="M52" s="266"/>
      <c r="N52" s="88"/>
      <c r="O52" s="88"/>
      <c r="P52" s="85"/>
      <c r="Q52" s="85"/>
      <c r="R52" s="85"/>
      <c r="S52" s="85"/>
      <c r="T52" s="85"/>
      <c r="U52" s="85"/>
      <c r="V52" s="85"/>
      <c r="W52" s="85"/>
      <c r="X52" s="85"/>
      <c r="Y52" s="85"/>
      <c r="Z52" s="85"/>
      <c r="AA52" s="85"/>
      <c r="AB52" s="85"/>
      <c r="AC52" s="85"/>
      <c r="AD52" s="85"/>
      <c r="AE52" s="85"/>
      <c r="AF52" s="85"/>
      <c r="AG52" s="85"/>
      <c r="AH52" s="85"/>
      <c r="AI52" s="85"/>
      <c r="AJ52" s="85"/>
      <c r="AK52" s="85"/>
    </row>
    <row r="53" spans="1:53" ht="13.5" customHeight="1">
      <c r="A53" s="88"/>
      <c r="B53" s="151" t="s">
        <v>152</v>
      </c>
      <c r="C53" s="88"/>
      <c r="D53" s="88"/>
      <c r="E53" s="88"/>
      <c r="F53" s="88"/>
      <c r="G53" s="88"/>
      <c r="H53" s="88"/>
      <c r="I53" s="88"/>
      <c r="J53" s="88"/>
      <c r="K53" s="88"/>
      <c r="L53" s="88"/>
      <c r="M53" s="88"/>
      <c r="N53" s="88"/>
      <c r="O53" s="88"/>
      <c r="P53" s="85"/>
      <c r="Q53" s="85"/>
      <c r="R53" s="85"/>
      <c r="S53" s="85"/>
      <c r="T53" s="85"/>
      <c r="U53" s="85"/>
      <c r="V53" s="85"/>
      <c r="W53" s="85"/>
      <c r="X53" s="85"/>
      <c r="Y53" s="85"/>
      <c r="Z53" s="85"/>
      <c r="AA53" s="85"/>
      <c r="AB53" s="85"/>
      <c r="AC53" s="85"/>
      <c r="AD53" s="85"/>
      <c r="AE53" s="85"/>
      <c r="AF53" s="85"/>
      <c r="AG53" s="85"/>
      <c r="AH53" s="85"/>
      <c r="AI53" s="85"/>
      <c r="AJ53" s="85"/>
      <c r="AK53" s="85"/>
    </row>
    <row r="54" spans="1:53" ht="14.25" thickBot="1">
      <c r="A54" s="85"/>
      <c r="B54" s="85" t="s">
        <v>74</v>
      </c>
      <c r="C54" s="85"/>
      <c r="D54" s="85"/>
      <c r="E54" s="85"/>
      <c r="F54" s="85"/>
      <c r="G54" s="85"/>
      <c r="H54" s="85"/>
      <c r="I54" s="85"/>
      <c r="J54" s="85"/>
      <c r="K54" s="85"/>
      <c r="L54" s="85" t="s">
        <v>79</v>
      </c>
      <c r="M54" s="85"/>
      <c r="N54" s="85"/>
      <c r="O54" s="85"/>
      <c r="P54" s="85"/>
      <c r="Q54" s="85"/>
      <c r="R54" s="85"/>
      <c r="S54" s="85"/>
      <c r="T54" s="85"/>
      <c r="U54" s="85" t="s">
        <v>76</v>
      </c>
      <c r="V54" s="85"/>
      <c r="W54" s="85"/>
      <c r="X54" s="85"/>
      <c r="Y54" s="85"/>
      <c r="Z54" s="85"/>
      <c r="AA54" s="85"/>
      <c r="AB54" s="85"/>
      <c r="AC54" s="85"/>
      <c r="AD54" s="85" t="s">
        <v>35</v>
      </c>
      <c r="AE54" s="85"/>
      <c r="AF54" s="85"/>
      <c r="AG54" s="85"/>
      <c r="AH54" s="85"/>
      <c r="AI54" s="85"/>
      <c r="AJ54" s="85"/>
      <c r="AK54" s="85"/>
    </row>
    <row r="55" spans="1:53" ht="13.5" customHeight="1" thickTop="1">
      <c r="A55" s="85"/>
      <c r="B55" s="410">
        <f ca="1">L55+U55+AD55</f>
        <v>458535</v>
      </c>
      <c r="C55" s="411"/>
      <c r="D55" s="411"/>
      <c r="E55" s="411"/>
      <c r="F55" s="411"/>
      <c r="G55" s="411"/>
      <c r="H55" s="333" t="s">
        <v>75</v>
      </c>
      <c r="I55" s="336"/>
      <c r="J55" s="85"/>
      <c r="K55" s="85"/>
      <c r="L55" s="402">
        <f ca="1">VLOOKUP(AD3,INDIRECT(AM3&amp;"!"&amp;"$5:$300"),IF(AO3="T2",6,AO3+1),FALSE)</f>
        <v>436700</v>
      </c>
      <c r="M55" s="403"/>
      <c r="N55" s="403"/>
      <c r="O55" s="403"/>
      <c r="P55" s="403"/>
      <c r="Q55" s="403"/>
      <c r="R55" s="406" t="s">
        <v>75</v>
      </c>
      <c r="S55" s="407"/>
      <c r="T55" s="85"/>
      <c r="U55" s="414">
        <f ca="1">IF(OR($AM$3=7,$AM$3=8),IF(OR(AO3=1,AO3=2,AO3="T2"),L55*0.05,"0"),"0")</f>
        <v>21835</v>
      </c>
      <c r="V55" s="415"/>
      <c r="W55" s="415"/>
      <c r="X55" s="415"/>
      <c r="Y55" s="415"/>
      <c r="Z55" s="415"/>
      <c r="AA55" s="327" t="s">
        <v>75</v>
      </c>
      <c r="AB55" s="330"/>
      <c r="AC55" s="85"/>
      <c r="AD55" s="414">
        <f>ROUNDDOWN(IF(AG3="無",0,IF(L55*0.045&lt;HLOOKUP(AM3,調整基本額!$B:$E,AO55+1,FALSE),L55*0.045,HLOOKUP(AM3,調整基本額!$B:$E,AO55+1,FALSE))),0)</f>
        <v>0</v>
      </c>
      <c r="AE55" s="415"/>
      <c r="AF55" s="415"/>
      <c r="AG55" s="415"/>
      <c r="AH55" s="415"/>
      <c r="AI55" s="415"/>
      <c r="AJ55" s="327" t="s">
        <v>75</v>
      </c>
      <c r="AK55" s="330"/>
      <c r="AO55" s="275">
        <f>IF(AO3="T2","10",AA3)</f>
        <v>2</v>
      </c>
      <c r="AP55" s="275"/>
    </row>
    <row r="56" spans="1:53" ht="13.5" customHeight="1" thickBot="1">
      <c r="A56" s="85"/>
      <c r="B56" s="412"/>
      <c r="C56" s="413"/>
      <c r="D56" s="413"/>
      <c r="E56" s="413"/>
      <c r="F56" s="413"/>
      <c r="G56" s="413"/>
      <c r="H56" s="335"/>
      <c r="I56" s="337"/>
      <c r="J56" s="85"/>
      <c r="K56" s="85"/>
      <c r="L56" s="404"/>
      <c r="M56" s="405"/>
      <c r="N56" s="405"/>
      <c r="O56" s="405"/>
      <c r="P56" s="405"/>
      <c r="Q56" s="405"/>
      <c r="R56" s="408"/>
      <c r="S56" s="409"/>
      <c r="T56" s="85"/>
      <c r="U56" s="416"/>
      <c r="V56" s="417"/>
      <c r="W56" s="417"/>
      <c r="X56" s="417"/>
      <c r="Y56" s="417"/>
      <c r="Z56" s="417"/>
      <c r="AA56" s="329"/>
      <c r="AB56" s="331"/>
      <c r="AC56" s="85"/>
      <c r="AD56" s="416"/>
      <c r="AE56" s="417"/>
      <c r="AF56" s="417"/>
      <c r="AG56" s="417"/>
      <c r="AH56" s="417"/>
      <c r="AI56" s="417"/>
      <c r="AJ56" s="329"/>
      <c r="AK56" s="331"/>
      <c r="AO56" s="275"/>
      <c r="AP56" s="275"/>
    </row>
    <row r="57" spans="1:53" ht="13.5" customHeight="1" thickTop="1">
      <c r="A57" s="85"/>
      <c r="B57" s="150"/>
      <c r="C57" s="150"/>
      <c r="D57" s="150"/>
      <c r="E57" s="150"/>
      <c r="F57" s="150"/>
      <c r="G57" s="150"/>
      <c r="H57" s="150"/>
      <c r="I57" s="150"/>
      <c r="J57" s="85"/>
      <c r="K57" s="85"/>
      <c r="L57" s="150"/>
      <c r="M57" s="150"/>
      <c r="N57" s="150"/>
      <c r="O57" s="150"/>
      <c r="P57" s="150"/>
      <c r="Q57" s="150"/>
      <c r="R57" s="150"/>
      <c r="S57" s="150"/>
      <c r="T57" s="85"/>
      <c r="U57" s="150"/>
      <c r="V57" s="150"/>
      <c r="W57" s="150"/>
      <c r="X57" s="150"/>
      <c r="Y57" s="150"/>
      <c r="Z57" s="150"/>
      <c r="AA57" s="150"/>
      <c r="AB57" s="150"/>
      <c r="AC57" s="85"/>
      <c r="AD57" s="150"/>
      <c r="AE57" s="150"/>
      <c r="AF57" s="150"/>
      <c r="AG57" s="150"/>
      <c r="AH57" s="150"/>
      <c r="AI57" s="150"/>
      <c r="AJ57" s="150"/>
      <c r="AK57" s="150"/>
      <c r="AO57" s="149"/>
      <c r="AP57" s="149"/>
    </row>
    <row r="58" spans="1:53" ht="13.5" customHeight="1">
      <c r="A58" s="85"/>
      <c r="B58" s="197" t="s">
        <v>153</v>
      </c>
      <c r="C58" s="150"/>
      <c r="D58" s="150"/>
      <c r="E58" s="150"/>
      <c r="F58" s="150"/>
      <c r="G58" s="150"/>
      <c r="H58" s="150"/>
      <c r="I58" s="150"/>
      <c r="J58" s="150"/>
      <c r="K58" s="150"/>
      <c r="L58" s="150"/>
      <c r="M58" s="150"/>
      <c r="N58" s="85"/>
      <c r="O58" s="150"/>
      <c r="P58" s="150"/>
      <c r="Q58" s="150"/>
      <c r="R58" s="150"/>
      <c r="S58" s="150"/>
      <c r="T58" s="150"/>
      <c r="U58" s="150"/>
      <c r="V58" s="150"/>
      <c r="W58" s="150"/>
      <c r="X58" s="150"/>
      <c r="Y58" s="150"/>
      <c r="Z58" s="150"/>
      <c r="AA58" s="150"/>
      <c r="AB58" s="150"/>
      <c r="AC58" s="85"/>
      <c r="AD58" s="150"/>
      <c r="AE58" s="150"/>
      <c r="AF58" s="150"/>
      <c r="AG58" s="150"/>
      <c r="AH58" s="150"/>
      <c r="AI58" s="150"/>
      <c r="AJ58" s="150"/>
      <c r="AK58" s="172" t="s">
        <v>170</v>
      </c>
      <c r="AO58" s="149"/>
      <c r="AP58" s="149"/>
    </row>
    <row r="59" spans="1:53" ht="13.5" customHeight="1" thickBot="1">
      <c r="A59" s="85"/>
      <c r="B59" s="198" t="s">
        <v>154</v>
      </c>
      <c r="C59" s="85"/>
      <c r="D59" s="85"/>
      <c r="E59" s="85"/>
      <c r="F59" s="85"/>
      <c r="G59" s="85"/>
      <c r="H59" s="85"/>
      <c r="I59" s="85"/>
      <c r="J59" s="85"/>
      <c r="K59" s="85"/>
      <c r="L59" s="199" t="s">
        <v>155</v>
      </c>
      <c r="M59" s="85"/>
      <c r="N59" s="85"/>
      <c r="O59" s="85"/>
      <c r="P59" s="85"/>
      <c r="Q59" s="85"/>
      <c r="R59" s="85"/>
      <c r="S59" s="85"/>
      <c r="T59" s="85"/>
      <c r="U59" s="85"/>
      <c r="V59" s="85"/>
      <c r="W59" s="85"/>
      <c r="X59" s="85"/>
      <c r="Y59" s="85"/>
      <c r="Z59" s="85"/>
      <c r="AA59" s="85"/>
      <c r="AB59" s="85"/>
      <c r="AC59" s="85"/>
      <c r="AD59" s="85"/>
      <c r="AE59" s="85"/>
      <c r="AF59" s="85"/>
      <c r="AG59" s="85"/>
      <c r="AH59" s="85"/>
      <c r="AI59" s="119"/>
      <c r="AJ59" s="119"/>
      <c r="AK59" s="119" t="s">
        <v>163</v>
      </c>
      <c r="AO59" s="174" t="s">
        <v>156</v>
      </c>
      <c r="AP59" s="175" t="s">
        <v>159</v>
      </c>
      <c r="AQ59" s="176" t="s">
        <v>157</v>
      </c>
      <c r="AR59" s="177" t="s">
        <v>158</v>
      </c>
    </row>
    <row r="60" spans="1:53" ht="13.5" customHeight="1">
      <c r="A60" s="85"/>
      <c r="B60" s="392">
        <v>45382</v>
      </c>
      <c r="C60" s="393"/>
      <c r="D60" s="393"/>
      <c r="E60" s="393"/>
      <c r="F60" s="393"/>
      <c r="G60" s="393"/>
      <c r="H60" s="393"/>
      <c r="I60" s="394"/>
      <c r="J60" s="85"/>
      <c r="K60" s="85"/>
      <c r="L60" s="402">
        <v>438048</v>
      </c>
      <c r="M60" s="403"/>
      <c r="N60" s="403"/>
      <c r="O60" s="403"/>
      <c r="P60" s="403"/>
      <c r="Q60" s="403"/>
      <c r="R60" s="406" t="s">
        <v>75</v>
      </c>
      <c r="S60" s="407"/>
      <c r="T60" s="85"/>
      <c r="U60" s="150"/>
      <c r="V60" s="150"/>
      <c r="W60" s="85"/>
      <c r="X60" s="85"/>
      <c r="Y60" s="85"/>
      <c r="Z60" s="85"/>
      <c r="AA60" s="85"/>
      <c r="AB60" s="85"/>
      <c r="AC60" s="85"/>
      <c r="AD60" s="85"/>
      <c r="AE60" s="85"/>
      <c r="AF60" s="247"/>
      <c r="AG60" s="398"/>
      <c r="AH60" s="399"/>
      <c r="AI60" s="399"/>
      <c r="AJ60" s="387" t="s">
        <v>46</v>
      </c>
      <c r="AK60" s="388"/>
      <c r="AO60" s="178">
        <f>B6</f>
        <v>32234</v>
      </c>
      <c r="AP60" s="179"/>
      <c r="AQ60" s="180">
        <f>B60</f>
        <v>45382</v>
      </c>
      <c r="AR60" s="181">
        <f>((YEAR(AQ60)-YEAR(AO60))*12)+(MONTH(AQ60)-MONTH(AO60)+1)</f>
        <v>432</v>
      </c>
      <c r="AS60" s="152"/>
    </row>
    <row r="61" spans="1:53" ht="14.25" customHeight="1" thickBot="1">
      <c r="A61" s="85"/>
      <c r="B61" s="395"/>
      <c r="C61" s="396"/>
      <c r="D61" s="396"/>
      <c r="E61" s="396"/>
      <c r="F61" s="396"/>
      <c r="G61" s="396"/>
      <c r="H61" s="396"/>
      <c r="I61" s="397"/>
      <c r="J61" s="85"/>
      <c r="K61" s="85"/>
      <c r="L61" s="404"/>
      <c r="M61" s="405"/>
      <c r="N61" s="405"/>
      <c r="O61" s="405"/>
      <c r="P61" s="405"/>
      <c r="Q61" s="405"/>
      <c r="R61" s="408"/>
      <c r="S61" s="409"/>
      <c r="T61" s="85"/>
      <c r="U61" s="150"/>
      <c r="V61" s="150"/>
      <c r="W61" s="85"/>
      <c r="X61" s="85"/>
      <c r="Y61" s="85"/>
      <c r="Z61" s="85"/>
      <c r="AA61" s="85"/>
      <c r="AB61" s="85"/>
      <c r="AC61" s="85"/>
      <c r="AD61" s="85"/>
      <c r="AE61" s="85"/>
      <c r="AF61" s="245"/>
      <c r="AG61" s="400"/>
      <c r="AH61" s="401"/>
      <c r="AI61" s="401"/>
      <c r="AJ61" s="389"/>
      <c r="AK61" s="390"/>
    </row>
    <row r="62" spans="1:53" ht="14.25" thickBot="1">
      <c r="A62" s="85"/>
      <c r="B62" s="85" t="s">
        <v>80</v>
      </c>
      <c r="C62" s="85"/>
      <c r="D62" s="85"/>
      <c r="E62" s="85"/>
      <c r="F62" s="85"/>
      <c r="G62" s="85"/>
      <c r="H62" s="85"/>
      <c r="I62" s="85"/>
      <c r="J62" s="85"/>
      <c r="K62" s="85" t="s">
        <v>81</v>
      </c>
      <c r="L62" s="85"/>
      <c r="M62" s="85"/>
      <c r="N62" s="85"/>
      <c r="O62" s="85"/>
      <c r="P62" s="85"/>
      <c r="Q62" s="85"/>
      <c r="R62" s="85"/>
      <c r="S62" s="85" t="s">
        <v>82</v>
      </c>
      <c r="T62" s="85"/>
      <c r="U62" s="85"/>
      <c r="V62" s="85"/>
      <c r="W62" s="85"/>
      <c r="X62" s="85"/>
      <c r="Y62" s="85"/>
      <c r="Z62" s="85"/>
      <c r="AA62" s="85"/>
      <c r="AB62" s="85" t="s">
        <v>89</v>
      </c>
      <c r="AC62" s="85"/>
      <c r="AD62" s="85"/>
      <c r="AE62" s="85"/>
      <c r="AF62" s="85"/>
      <c r="AG62" s="85"/>
      <c r="AH62" s="85"/>
      <c r="AI62" s="85"/>
      <c r="AJ62" s="85"/>
      <c r="AK62" s="85"/>
      <c r="AO62" s="182" t="s">
        <v>158</v>
      </c>
      <c r="AP62" s="175" t="s">
        <v>160</v>
      </c>
      <c r="AQ62" s="183" t="s">
        <v>171</v>
      </c>
      <c r="AR62" s="184"/>
      <c r="AS62" s="177" t="s">
        <v>161</v>
      </c>
      <c r="AT62" s="189" t="s">
        <v>162</v>
      </c>
      <c r="AU62" s="193"/>
    </row>
    <row r="63" spans="1:53" ht="14.25" customHeight="1" thickTop="1">
      <c r="A63" s="85"/>
      <c r="B63" s="326">
        <f ca="1">B55*K63</f>
        <v>458535</v>
      </c>
      <c r="C63" s="327"/>
      <c r="D63" s="327"/>
      <c r="E63" s="327"/>
      <c r="F63" s="327"/>
      <c r="G63" s="327"/>
      <c r="H63" s="327" t="s">
        <v>75</v>
      </c>
      <c r="I63" s="330"/>
      <c r="J63" s="85"/>
      <c r="K63" s="318">
        <f>IF(AND(S3&gt;=45,S3&lt;=58,AA6&gt;=20,L6="応募認定"),1+(60-S3)*0.03,IF(AND(S3=59,AA6&gt;=20,L6="応募認定"),1.02,1))</f>
        <v>1</v>
      </c>
      <c r="L63" s="319"/>
      <c r="M63" s="319"/>
      <c r="N63" s="319"/>
      <c r="O63" s="319"/>
      <c r="P63" s="320"/>
      <c r="Q63" s="86"/>
      <c r="R63" s="87"/>
      <c r="S63" s="338">
        <f>IF(L6="会計年度・任期満了",VLOOKUP(AA6,'支給率表(退手見直し毎に修正)'!$A$4:$F$48,5,FALSE),
IF(L6="期限付・任期満了",VLOOKUP(AA6,'支給率表(退手見直し毎に修正)'!$A$4:$F$48,6,FALSE),
IF(L6="自己都合",VLOOKUP(AA6,'支給率表(退手見直し毎に修正)'!$A$4:$F$48,2,FALSE),
IF(L6="定年",VLOOKUP(AA6,'支給率表(退手見直し毎に修正)'!$A$4:$F$48,3,FALSE),
IF(L6="60歳到達日以降非違よらず",VLOOKUP(AA6,'支給率表(退手見直し毎に修正)'!$A$4:$F$48,3,FALSE),
IF(L6="死亡",VLOOKUP(AA6,'支給率表(退手見直し毎に修正)'!$A$4:$F$48,6,FALSE),
IF(L6="応募認定",
IF(S3&gt;=50,
VLOOKUP(AA6,'支給率表(退手見直し毎に修正)'!$A$4:$F$48,3,FALSE),
VLOOKUP(AA6,'支給率表(退手見直し毎に修正)'!$A$4:$F$48,4,FALSE)))))))))</f>
        <v>42.770700000000005</v>
      </c>
      <c r="T63" s="339"/>
      <c r="U63" s="339"/>
      <c r="V63" s="339"/>
      <c r="W63" s="339"/>
      <c r="X63" s="339"/>
      <c r="Y63" s="339"/>
      <c r="Z63" s="340"/>
      <c r="AA63" s="85"/>
      <c r="AB63" s="324">
        <f ca="1">IF(L6="応募認定",B63*S63,B55*S63)</f>
        <v>19611862.924500003</v>
      </c>
      <c r="AC63" s="314"/>
      <c r="AD63" s="314"/>
      <c r="AE63" s="314"/>
      <c r="AF63" s="314"/>
      <c r="AG63" s="314"/>
      <c r="AH63" s="314"/>
      <c r="AI63" s="314"/>
      <c r="AJ63" s="314" t="s">
        <v>75</v>
      </c>
      <c r="AK63" s="315"/>
      <c r="AO63" s="185">
        <f>AR60</f>
        <v>432</v>
      </c>
      <c r="AP63" s="186"/>
      <c r="AQ63" s="191">
        <f>AF9</f>
        <v>0</v>
      </c>
      <c r="AR63" s="187">
        <f>AO63-AQ63</f>
        <v>432</v>
      </c>
      <c r="AS63" s="188">
        <f>ROUNDDOWN(AR63/12,0)</f>
        <v>36</v>
      </c>
      <c r="AT63" s="194">
        <f>IF(L6="会計年度・任期満了",VLOOKUP(AS63,'支給率表(退手見直し毎に修正)'!$A$4:$F$48,5,FALSE),
IF(L6="期限付・任期満了",VLOOKUP(AS63,'支給率表(退手見直し毎に修正)'!$A$4:$F$48,6,FALSE),
IF(L6="自己都合",VLOOKUP(AS63,'支給率表(退手見直し毎に修正)'!$A$4:$F$48,2,FALSE),
IF(L6="定年",VLOOKUP(AS63,'支給率表(退手見直し毎に修正)'!$A$4:$F$48,3,FALSE),
IF(L6="60歳到達日以降非違よらず",VLOOKUP(AS63,'支給率表(退手見直し毎に修正)'!$A$4:$F$48,3,FALSE),
IF(L6="死亡",VLOOKUP(AS63,'支給率表(退手見直し毎に修正)'!$A$4:$F$48,6,FALSE),
IF(L6="応募認定",
IF(AT3&gt;=50,
VLOOKUP(AS63,'支給率表(退手見直し毎に修正)'!$A$4:$F$48,3,FALSE),
VLOOKUP(AS63,'支給率表(退手見直し毎に修正)'!$A$4:$F$48,4,FALSE)))))))))</f>
        <v>40.761899999999997</v>
      </c>
      <c r="AU63" s="195"/>
      <c r="AV63" s="192"/>
      <c r="AW63" s="192"/>
      <c r="AX63" s="192"/>
      <c r="AY63" s="192"/>
      <c r="AZ63" s="192"/>
      <c r="BA63" s="192"/>
    </row>
    <row r="64" spans="1:53" ht="14.25" customHeight="1" thickBot="1">
      <c r="A64" s="85"/>
      <c r="B64" s="328"/>
      <c r="C64" s="329"/>
      <c r="D64" s="329"/>
      <c r="E64" s="329"/>
      <c r="F64" s="329"/>
      <c r="G64" s="329"/>
      <c r="H64" s="329"/>
      <c r="I64" s="331"/>
      <c r="J64" s="85"/>
      <c r="K64" s="321"/>
      <c r="L64" s="322"/>
      <c r="M64" s="322"/>
      <c r="N64" s="322"/>
      <c r="O64" s="322"/>
      <c r="P64" s="323"/>
      <c r="Q64" s="86"/>
      <c r="R64" s="87"/>
      <c r="S64" s="341"/>
      <c r="T64" s="342"/>
      <c r="U64" s="342"/>
      <c r="V64" s="342"/>
      <c r="W64" s="342"/>
      <c r="X64" s="342"/>
      <c r="Y64" s="342"/>
      <c r="Z64" s="343"/>
      <c r="AA64" s="85"/>
      <c r="AB64" s="325"/>
      <c r="AC64" s="316"/>
      <c r="AD64" s="316"/>
      <c r="AE64" s="316"/>
      <c r="AF64" s="316"/>
      <c r="AG64" s="316"/>
      <c r="AH64" s="316"/>
      <c r="AI64" s="316"/>
      <c r="AJ64" s="316"/>
      <c r="AK64" s="317"/>
      <c r="AT64" s="192"/>
      <c r="AU64" s="192"/>
      <c r="AV64" s="192"/>
      <c r="AW64" s="192"/>
      <c r="AX64" s="192"/>
      <c r="AY64" s="192"/>
      <c r="AZ64" s="192"/>
      <c r="BA64" s="192"/>
    </row>
    <row r="65" spans="1:53" ht="7.5" customHeight="1">
      <c r="A65" s="8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row>
    <row r="66" spans="1:53">
      <c r="A66" s="266" t="s">
        <v>87</v>
      </c>
      <c r="B66" s="266"/>
      <c r="C66" s="266"/>
      <c r="D66" s="266"/>
      <c r="E66" s="266"/>
      <c r="F66" s="266"/>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T66" s="189" t="s">
        <v>165</v>
      </c>
      <c r="AU66" s="184"/>
      <c r="AV66" s="184"/>
      <c r="AW66" s="184"/>
      <c r="AX66" s="193"/>
    </row>
    <row r="67" spans="1:53" ht="13.5" customHeight="1">
      <c r="A67" s="266"/>
      <c r="B67" s="266"/>
      <c r="C67" s="266"/>
      <c r="D67" s="266"/>
      <c r="E67" s="266"/>
      <c r="F67" s="266"/>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N67" s="173"/>
      <c r="AO67" s="174" t="s">
        <v>156</v>
      </c>
      <c r="AP67" s="175" t="s">
        <v>159</v>
      </c>
      <c r="AQ67" s="176" t="s">
        <v>157</v>
      </c>
      <c r="AR67" s="177" t="s">
        <v>158</v>
      </c>
      <c r="AT67" s="194">
        <f>AT71-AT63</f>
        <v>2.0088000000000079</v>
      </c>
      <c r="AU67" s="196"/>
      <c r="AV67" s="196"/>
      <c r="AW67" s="196"/>
      <c r="AX67" s="195"/>
      <c r="AY67" s="192"/>
      <c r="AZ67" s="192"/>
      <c r="BA67" s="192"/>
    </row>
    <row r="68" spans="1:53" ht="14.25" customHeight="1" thickBot="1">
      <c r="A68" s="85"/>
      <c r="B68" s="267" t="s">
        <v>85</v>
      </c>
      <c r="C68" s="267"/>
      <c r="D68" s="267"/>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O68" s="178">
        <f>B6</f>
        <v>32234</v>
      </c>
      <c r="AP68" s="179"/>
      <c r="AQ68" s="180">
        <f>G6</f>
        <v>46112</v>
      </c>
      <c r="AR68" s="181">
        <f>((YEAR(AQ68)-YEAR(AO68))*12)+(MONTH(AQ68)-MONTH(AO68)+1)</f>
        <v>456</v>
      </c>
      <c r="AT68" s="192"/>
      <c r="AU68" s="192"/>
      <c r="AV68" s="192"/>
      <c r="AW68" s="192"/>
      <c r="AX68" s="192"/>
      <c r="AY68" s="192"/>
      <c r="AZ68" s="192"/>
      <c r="BA68" s="192"/>
    </row>
    <row r="69" spans="1:53">
      <c r="A69" s="85"/>
      <c r="B69" s="250">
        <v>5</v>
      </c>
      <c r="C69" s="251"/>
      <c r="D69" s="252"/>
      <c r="E69" s="264">
        <f>IF(B69="",0,VLOOKUP(B69,'調整額(退手見直し毎に修正)'!$A$2:$B$9,2,FALSE))</f>
        <v>32500</v>
      </c>
      <c r="F69" s="265"/>
      <c r="G69" s="265"/>
      <c r="H69" s="265"/>
      <c r="I69" s="245" t="s">
        <v>86</v>
      </c>
      <c r="J69" s="250">
        <v>60</v>
      </c>
      <c r="K69" s="251"/>
      <c r="L69" s="252"/>
      <c r="M69" s="249" t="s">
        <v>90</v>
      </c>
      <c r="N69" s="85"/>
      <c r="O69" s="85"/>
      <c r="P69" s="85"/>
      <c r="Q69" s="85"/>
      <c r="R69" s="85"/>
      <c r="S69" s="85"/>
      <c r="T69" s="85"/>
      <c r="U69" s="85"/>
      <c r="V69" s="85"/>
      <c r="W69" s="85"/>
      <c r="X69" s="85"/>
      <c r="Y69" s="85"/>
      <c r="Z69" s="85"/>
      <c r="AA69" s="85"/>
      <c r="AB69" s="85"/>
      <c r="AC69" s="85"/>
      <c r="AD69" s="85"/>
      <c r="AE69" s="85"/>
      <c r="AF69" s="85"/>
      <c r="AG69" s="85"/>
      <c r="AH69" s="85"/>
      <c r="AI69" s="85"/>
      <c r="AJ69" s="85"/>
      <c r="AK69" s="85"/>
    </row>
    <row r="70" spans="1:53" ht="14.25" thickBot="1">
      <c r="A70" s="85"/>
      <c r="B70" s="253"/>
      <c r="C70" s="254"/>
      <c r="D70" s="255"/>
      <c r="E70" s="264"/>
      <c r="F70" s="265"/>
      <c r="G70" s="265"/>
      <c r="H70" s="265"/>
      <c r="I70" s="245"/>
      <c r="J70" s="253"/>
      <c r="K70" s="254"/>
      <c r="L70" s="255"/>
      <c r="M70" s="249"/>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O70" s="189" t="s">
        <v>158</v>
      </c>
      <c r="AP70" s="175" t="s">
        <v>160</v>
      </c>
      <c r="AQ70" s="190" t="s">
        <v>172</v>
      </c>
      <c r="AR70" s="184"/>
      <c r="AS70" s="177" t="s">
        <v>161</v>
      </c>
      <c r="AT70" s="189" t="s">
        <v>164</v>
      </c>
      <c r="AU70" s="193"/>
    </row>
    <row r="71" spans="1:53" ht="15" customHeight="1" thickBot="1">
      <c r="A71" s="8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O71" s="185">
        <f>AR68</f>
        <v>456</v>
      </c>
      <c r="AP71" s="186"/>
      <c r="AQ71" s="191">
        <f>AF9+AG60</f>
        <v>0</v>
      </c>
      <c r="AR71" s="187">
        <f>AO71-AQ71</f>
        <v>456</v>
      </c>
      <c r="AS71" s="188">
        <f>ROUNDDOWN(AR71/12,0)</f>
        <v>38</v>
      </c>
      <c r="AT71" s="194">
        <f>IF(L6="会計年度・任期満了",VLOOKUP(AS71,'支給率表(退手見直し毎に修正)'!$A$4:$F$48,5,FALSE),
IF(L6="期限付・任期満了",VLOOKUP(AS71,'支給率表(退手見直し毎に修正)'!$A$4:$F$48,6,FALSE),
IF(L6="自己都合",VLOOKUP(AS71,'支給率表(退手見直し毎に修正)'!$A$4:$F$48,2,FALSE),
IF(L6="定年",VLOOKUP(AS71,'支給率表(退手見直し毎に修正)'!$A$4:$F$48,3,FALSE),
IF(L6="60歳到達日以降非違よらず",VLOOKUP(AS71,'支給率表(退手見直し毎に修正)'!$A$4:$F$48,3,FALSE),
IF(L6="死亡",VLOOKUP(AS71,'支給率表(退手見直し毎に修正)'!$A$4:$F$48,6,FALSE),
IF(L6="応募認定",
IF(AT11&gt;=50,
VLOOKUP(AS71,'支給率表(退手見直し毎に修正)'!$A$4:$F$48,3,FALSE),
VLOOKUP(AS71,'支給率表(退手見直し毎に修正)'!$A$4:$F$48,4,FALSE)))))))))</f>
        <v>42.770700000000005</v>
      </c>
      <c r="AU71" s="195"/>
      <c r="AV71" s="192"/>
      <c r="AW71" s="192"/>
      <c r="AX71" s="192"/>
      <c r="AY71" s="192"/>
      <c r="AZ71" s="192"/>
      <c r="BA71" s="192"/>
    </row>
    <row r="72" spans="1:53" ht="14.25" customHeight="1">
      <c r="A72" s="85"/>
      <c r="B72" s="250"/>
      <c r="C72" s="251"/>
      <c r="D72" s="252"/>
      <c r="E72" s="264">
        <f>IF(B72="",0,VLOOKUP(B72,'調整額(退手見直し毎に修正)'!$A$2:$B$9,2,FALSE))</f>
        <v>0</v>
      </c>
      <c r="F72" s="265"/>
      <c r="G72" s="265"/>
      <c r="H72" s="265"/>
      <c r="I72" s="245" t="s">
        <v>86</v>
      </c>
      <c r="J72" s="250"/>
      <c r="K72" s="251"/>
      <c r="L72" s="252"/>
      <c r="M72" s="249" t="s">
        <v>90</v>
      </c>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T72" s="192"/>
      <c r="AU72" s="192"/>
      <c r="AV72" s="192"/>
      <c r="AW72" s="192"/>
      <c r="AX72" s="192"/>
      <c r="AY72" s="192"/>
      <c r="AZ72" s="192"/>
      <c r="BA72" s="192"/>
    </row>
    <row r="73" spans="1:53" ht="14.25" thickBot="1">
      <c r="A73" s="85"/>
      <c r="B73" s="253"/>
      <c r="C73" s="254"/>
      <c r="D73" s="255"/>
      <c r="E73" s="264"/>
      <c r="F73" s="265"/>
      <c r="G73" s="265"/>
      <c r="H73" s="265"/>
      <c r="I73" s="245"/>
      <c r="J73" s="253"/>
      <c r="K73" s="254"/>
      <c r="L73" s="255"/>
      <c r="M73" s="249"/>
      <c r="N73" s="85"/>
      <c r="O73" s="85"/>
      <c r="P73" s="85"/>
      <c r="Q73" s="85"/>
      <c r="R73" s="85"/>
      <c r="S73" s="85"/>
      <c r="T73" s="85"/>
      <c r="U73" s="85"/>
      <c r="V73" s="85"/>
      <c r="W73" s="85"/>
      <c r="X73" s="85"/>
      <c r="Y73" s="85"/>
      <c r="Z73" s="85"/>
      <c r="AA73" s="85"/>
      <c r="AB73" s="85"/>
      <c r="AC73" s="85"/>
      <c r="AD73" s="85"/>
      <c r="AE73" s="85"/>
      <c r="AF73" s="85"/>
      <c r="AG73" s="85"/>
      <c r="AH73" s="85"/>
      <c r="AI73" s="85"/>
      <c r="AJ73" s="85"/>
      <c r="AK73" s="85"/>
    </row>
    <row r="74" spans="1:53" ht="14.25" thickBot="1">
      <c r="A74" s="8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row>
    <row r="75" spans="1:53" ht="15">
      <c r="A75" s="85"/>
      <c r="B75" s="250"/>
      <c r="C75" s="251"/>
      <c r="D75" s="252"/>
      <c r="E75" s="264">
        <f>IF(B75="",0,VLOOKUP(B75,'調整額(退手見直し毎に修正)'!$A$2:$B$9,2,FALSE))</f>
        <v>0</v>
      </c>
      <c r="F75" s="265"/>
      <c r="G75" s="265"/>
      <c r="H75" s="265"/>
      <c r="I75" s="245" t="s">
        <v>86</v>
      </c>
      <c r="J75" s="250"/>
      <c r="K75" s="251"/>
      <c r="L75" s="252"/>
      <c r="M75" s="249" t="s">
        <v>90</v>
      </c>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O75" s="158">
        <f>L60</f>
        <v>438048</v>
      </c>
      <c r="AP75" s="159" t="s">
        <v>49</v>
      </c>
      <c r="AQ75" s="159">
        <f>AT63</f>
        <v>40.761899999999997</v>
      </c>
      <c r="AR75" s="159" t="s">
        <v>66</v>
      </c>
      <c r="AS75" s="157">
        <f>AO75*AQ75</f>
        <v>17855668.771199998</v>
      </c>
      <c r="AT75" s="159"/>
      <c r="AU75" s="159" t="s">
        <v>173</v>
      </c>
      <c r="AV75" s="159"/>
      <c r="AW75" s="153"/>
    </row>
    <row r="76" spans="1:53" ht="14.25" thickBot="1">
      <c r="A76" s="85"/>
      <c r="B76" s="253"/>
      <c r="C76" s="254"/>
      <c r="D76" s="255"/>
      <c r="E76" s="264"/>
      <c r="F76" s="265"/>
      <c r="G76" s="265"/>
      <c r="H76" s="265"/>
      <c r="I76" s="245"/>
      <c r="J76" s="253"/>
      <c r="K76" s="254"/>
      <c r="L76" s="255"/>
      <c r="M76" s="249"/>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O76" s="160">
        <f>AU56</f>
        <v>0</v>
      </c>
      <c r="AP76" s="161"/>
      <c r="AQ76" s="161">
        <f>AW62</f>
        <v>0</v>
      </c>
      <c r="AR76" s="161"/>
      <c r="AS76" s="161"/>
      <c r="AT76" s="161"/>
      <c r="AU76" s="161"/>
      <c r="AV76" s="161"/>
      <c r="AW76" s="154"/>
    </row>
    <row r="77" spans="1:53" ht="15">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O77" s="162">
        <f ca="1">B55</f>
        <v>458535</v>
      </c>
      <c r="AP77" s="163" t="s">
        <v>49</v>
      </c>
      <c r="AQ77" s="163">
        <f>AT67</f>
        <v>2.0088000000000079</v>
      </c>
      <c r="AR77" s="163" t="s">
        <v>66</v>
      </c>
      <c r="AS77" s="164">
        <f ca="1">AO77*AQ77</f>
        <v>921105.10800000362</v>
      </c>
      <c r="AT77" s="163"/>
      <c r="AU77" s="163" t="s">
        <v>174</v>
      </c>
      <c r="AV77" s="163"/>
      <c r="AW77" s="155"/>
    </row>
    <row r="78" spans="1:53" ht="14.25" thickBot="1">
      <c r="A78" s="85"/>
      <c r="B78" s="85" t="s">
        <v>91</v>
      </c>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O78" s="160">
        <f>AU67</f>
        <v>0</v>
      </c>
      <c r="AP78" s="161"/>
      <c r="AQ78" s="161">
        <f>AW67</f>
        <v>0</v>
      </c>
      <c r="AR78" s="161"/>
      <c r="AS78" s="161"/>
      <c r="AT78" s="161"/>
      <c r="AU78" s="161"/>
      <c r="AV78" s="161"/>
      <c r="AW78" s="154"/>
    </row>
    <row r="79" spans="1:53" ht="15">
      <c r="A79" s="85"/>
      <c r="B79" s="256">
        <f>IF(AND(L6="自己都合",AA6&lt;=9),"",IF(AND(L6="自己都合",AA6&lt;=24,AA6&gt;=10),(E69*J69+E72*J72+E75*J75)/2,IF(AND(NOT(L6="自己都合"),AA6&lt;=4),(E69*J69+E72*J72+E75*J75)/2,E69*J69+E72*J72+E75*J75)))</f>
        <v>1950000</v>
      </c>
      <c r="C79" s="257"/>
      <c r="D79" s="257"/>
      <c r="E79" s="257"/>
      <c r="F79" s="257"/>
      <c r="G79" s="257"/>
      <c r="H79" s="260" t="s">
        <v>75</v>
      </c>
      <c r="I79" s="261"/>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O79" s="164">
        <f>E69</f>
        <v>32500</v>
      </c>
      <c r="AP79" s="163" t="s">
        <v>49</v>
      </c>
      <c r="AQ79" s="165">
        <v>60</v>
      </c>
      <c r="AR79" s="163" t="s">
        <v>66</v>
      </c>
      <c r="AS79" s="164">
        <f>B79</f>
        <v>1950000</v>
      </c>
      <c r="AT79" s="163"/>
      <c r="AU79" s="163" t="s">
        <v>166</v>
      </c>
      <c r="AV79" s="163"/>
      <c r="AW79" s="155"/>
    </row>
    <row r="80" spans="1:53" ht="14.25" thickBot="1">
      <c r="A80" s="85"/>
      <c r="B80" s="258"/>
      <c r="C80" s="259"/>
      <c r="D80" s="259"/>
      <c r="E80" s="259"/>
      <c r="F80" s="259"/>
      <c r="G80" s="259"/>
      <c r="H80" s="262"/>
      <c r="I80" s="263"/>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O80" s="166"/>
      <c r="AP80" s="166"/>
      <c r="AQ80" s="167"/>
      <c r="AR80" s="166"/>
      <c r="AS80" s="166"/>
      <c r="AT80" s="166"/>
      <c r="AU80" s="166"/>
      <c r="AV80" s="166"/>
      <c r="AW80" s="156"/>
    </row>
    <row r="81" spans="1:49" ht="15">
      <c r="A81" s="85"/>
      <c r="B81" s="85"/>
      <c r="C81" s="85"/>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O81" s="163"/>
      <c r="AP81" s="163"/>
      <c r="AQ81" s="163"/>
      <c r="AR81" s="163"/>
      <c r="AS81" s="168">
        <f ca="1">AS75+AS77+AS79</f>
        <v>20726773.8792</v>
      </c>
      <c r="AT81" s="163"/>
      <c r="AU81" s="391"/>
      <c r="AV81" s="391"/>
      <c r="AW81" s="155"/>
    </row>
    <row r="82" spans="1:49" ht="15.75" thickBot="1">
      <c r="A82" s="85"/>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O82" s="163"/>
      <c r="AP82" s="163"/>
      <c r="AQ82" s="163"/>
      <c r="AR82" s="163" t="s">
        <v>66</v>
      </c>
      <c r="AS82" s="169">
        <f ca="1">ROUNDDOWN(AS81,0)</f>
        <v>20726773</v>
      </c>
      <c r="AT82" s="163" t="s">
        <v>167</v>
      </c>
      <c r="AU82" s="170">
        <f>ROUNDDOWN((AU66*AW72),0)+AS79</f>
        <v>1950000</v>
      </c>
      <c r="AV82" s="162" t="s">
        <v>168</v>
      </c>
      <c r="AW82" s="155"/>
    </row>
    <row r="83" spans="1:49" ht="13.5" customHeight="1" thickTop="1">
      <c r="A83" s="85"/>
      <c r="B83" s="85"/>
      <c r="C83" s="85"/>
      <c r="D83" s="85"/>
      <c r="E83" s="85"/>
      <c r="F83" s="105"/>
      <c r="G83" s="106"/>
      <c r="H83" s="106"/>
      <c r="I83" s="106"/>
      <c r="J83" s="106"/>
      <c r="K83" s="106"/>
      <c r="L83" s="106"/>
      <c r="M83" s="106"/>
      <c r="N83" s="106"/>
      <c r="O83" s="106"/>
      <c r="P83" s="106"/>
      <c r="Q83" s="106"/>
      <c r="R83" s="106"/>
      <c r="S83" s="106"/>
      <c r="T83" s="106"/>
      <c r="U83" s="106"/>
      <c r="V83" s="106"/>
      <c r="W83" s="106"/>
      <c r="X83" s="106"/>
      <c r="Y83" s="106"/>
      <c r="Z83" s="106"/>
      <c r="AA83" s="106"/>
      <c r="AB83" s="106"/>
      <c r="AC83" s="107"/>
      <c r="AD83" s="85"/>
      <c r="AE83" s="85"/>
      <c r="AF83" s="85"/>
      <c r="AG83" s="85"/>
      <c r="AH83" s="85"/>
      <c r="AI83" s="85"/>
      <c r="AJ83" s="85"/>
      <c r="AK83" s="85"/>
    </row>
    <row r="84" spans="1:49" ht="13.5" customHeight="1">
      <c r="A84" s="85"/>
      <c r="B84" s="85"/>
      <c r="C84" s="85"/>
      <c r="D84" s="85"/>
      <c r="E84" s="85"/>
      <c r="F84" s="108"/>
      <c r="G84" s="278" t="s">
        <v>92</v>
      </c>
      <c r="H84" s="278"/>
      <c r="I84" s="278"/>
      <c r="J84" s="278"/>
      <c r="K84" s="278"/>
      <c r="L84" s="278"/>
      <c r="M84" s="278"/>
      <c r="N84" s="278"/>
      <c r="O84" s="109"/>
      <c r="P84" s="109"/>
      <c r="Q84" s="279">
        <f ca="1">AS82</f>
        <v>20726773</v>
      </c>
      <c r="R84" s="279"/>
      <c r="S84" s="279"/>
      <c r="T84" s="279"/>
      <c r="U84" s="279"/>
      <c r="V84" s="279"/>
      <c r="W84" s="279"/>
      <c r="X84" s="279"/>
      <c r="Y84" s="279"/>
      <c r="Z84" s="279"/>
      <c r="AA84" s="281" t="s">
        <v>93</v>
      </c>
      <c r="AB84" s="281"/>
      <c r="AC84" s="110"/>
      <c r="AD84" s="85"/>
      <c r="AE84" s="85"/>
      <c r="AF84" s="85"/>
      <c r="AG84" s="85"/>
      <c r="AH84" s="85"/>
      <c r="AI84" s="85"/>
      <c r="AJ84" s="85"/>
      <c r="AK84" s="85"/>
    </row>
    <row r="85" spans="1:49" ht="14.25" thickBot="1">
      <c r="A85" s="85"/>
      <c r="B85" s="85"/>
      <c r="C85" s="85"/>
      <c r="D85" s="85"/>
      <c r="E85" s="85"/>
      <c r="F85" s="108"/>
      <c r="G85" s="278"/>
      <c r="H85" s="278"/>
      <c r="I85" s="278"/>
      <c r="J85" s="278"/>
      <c r="K85" s="278"/>
      <c r="L85" s="278"/>
      <c r="M85" s="278"/>
      <c r="N85" s="278"/>
      <c r="O85" s="109"/>
      <c r="P85" s="111"/>
      <c r="Q85" s="280"/>
      <c r="R85" s="280"/>
      <c r="S85" s="280"/>
      <c r="T85" s="280"/>
      <c r="U85" s="280"/>
      <c r="V85" s="280"/>
      <c r="W85" s="280"/>
      <c r="X85" s="280"/>
      <c r="Y85" s="280"/>
      <c r="Z85" s="280"/>
      <c r="AA85" s="282"/>
      <c r="AB85" s="282"/>
      <c r="AC85" s="110"/>
      <c r="AD85" s="85"/>
      <c r="AE85" s="85"/>
      <c r="AF85" s="85"/>
      <c r="AG85" s="85"/>
      <c r="AH85" s="85"/>
      <c r="AI85" s="85"/>
      <c r="AJ85" s="85"/>
      <c r="AK85" s="85"/>
    </row>
    <row r="86" spans="1:49" ht="14.25" thickBot="1">
      <c r="A86" s="85"/>
      <c r="B86" s="85"/>
      <c r="C86" s="85"/>
      <c r="D86" s="85"/>
      <c r="E86" s="85"/>
      <c r="F86" s="112"/>
      <c r="G86" s="113"/>
      <c r="H86" s="113"/>
      <c r="I86" s="113"/>
      <c r="J86" s="113"/>
      <c r="K86" s="113"/>
      <c r="L86" s="113"/>
      <c r="M86" s="113"/>
      <c r="N86" s="113"/>
      <c r="O86" s="113"/>
      <c r="P86" s="113"/>
      <c r="Q86" s="113"/>
      <c r="R86" s="113"/>
      <c r="S86" s="113"/>
      <c r="T86" s="113"/>
      <c r="U86" s="113"/>
      <c r="V86" s="113"/>
      <c r="W86" s="113"/>
      <c r="X86" s="113"/>
      <c r="Y86" s="113"/>
      <c r="Z86" s="113"/>
      <c r="AA86" s="113"/>
      <c r="AB86" s="113"/>
      <c r="AC86" s="114"/>
      <c r="AD86" s="85"/>
      <c r="AE86" s="85"/>
      <c r="AF86" s="85"/>
      <c r="AG86" s="85"/>
      <c r="AH86" s="85"/>
      <c r="AI86" s="85"/>
      <c r="AJ86" s="85"/>
      <c r="AK86" s="85"/>
    </row>
    <row r="87" spans="1:49" ht="14.25" thickTop="1">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row>
    <row r="88" spans="1:49" ht="14.25" thickBot="1">
      <c r="A88" s="85"/>
      <c r="B88" s="85"/>
      <c r="C88" s="85"/>
      <c r="D88" s="85"/>
      <c r="E88" s="85"/>
      <c r="F88" s="85"/>
      <c r="G88" s="85"/>
      <c r="H88" s="85"/>
      <c r="I88" s="85"/>
      <c r="J88" s="85"/>
      <c r="K88" s="85"/>
      <c r="L88" s="85"/>
      <c r="M88" s="85"/>
      <c r="N88" s="85"/>
      <c r="O88" s="85"/>
      <c r="P88" s="85"/>
      <c r="Q88" s="85"/>
      <c r="R88" s="85"/>
      <c r="S88" s="85"/>
      <c r="T88" s="85"/>
      <c r="U88" s="85"/>
      <c r="V88" s="85"/>
      <c r="W88" s="85"/>
      <c r="X88" s="85"/>
      <c r="Y88" s="245" t="s">
        <v>98</v>
      </c>
      <c r="Z88" s="245"/>
      <c r="AA88" s="245"/>
      <c r="AB88" s="245"/>
      <c r="AC88" s="245"/>
      <c r="AD88" s="245"/>
      <c r="AE88" s="245"/>
      <c r="AF88" s="245"/>
      <c r="AG88" s="245"/>
      <c r="AH88" s="245"/>
      <c r="AI88" s="245"/>
      <c r="AJ88" s="85"/>
      <c r="AK88" s="85"/>
    </row>
    <row r="89" spans="1:49" ht="13.5" customHeight="1">
      <c r="A89" s="85"/>
      <c r="B89" s="299" t="s">
        <v>94</v>
      </c>
      <c r="C89" s="299"/>
      <c r="D89" s="299"/>
      <c r="E89" s="299"/>
      <c r="F89" s="299"/>
      <c r="G89" s="299"/>
      <c r="H89" s="85"/>
      <c r="I89" s="299" t="s">
        <v>95</v>
      </c>
      <c r="J89" s="299"/>
      <c r="K89" s="299"/>
      <c r="L89" s="299"/>
      <c r="M89" s="299"/>
      <c r="N89" s="299"/>
      <c r="O89" s="85"/>
      <c r="P89" s="299" t="s">
        <v>96</v>
      </c>
      <c r="Q89" s="299"/>
      <c r="R89" s="299"/>
      <c r="S89" s="299"/>
      <c r="T89" s="299"/>
      <c r="U89" s="299"/>
      <c r="V89" s="85"/>
      <c r="W89" s="89"/>
      <c r="X89" s="89"/>
      <c r="Y89" s="89"/>
      <c r="Z89" s="283">
        <f>AT90</f>
        <v>38</v>
      </c>
      <c r="AA89" s="284"/>
      <c r="AB89" s="287" t="s">
        <v>45</v>
      </c>
      <c r="AC89" s="287"/>
      <c r="AD89" s="289">
        <f>AU90</f>
        <v>0</v>
      </c>
      <c r="AE89" s="290"/>
      <c r="AF89" s="290"/>
      <c r="AG89" s="290" t="s">
        <v>46</v>
      </c>
      <c r="AH89" s="292"/>
      <c r="AI89" s="85"/>
      <c r="AJ89" s="85"/>
      <c r="AK89" s="85"/>
      <c r="AS89" s="84">
        <f>AS6-AG36</f>
        <v>456</v>
      </c>
    </row>
    <row r="90" spans="1:49" ht="14.25" customHeight="1" thickBot="1">
      <c r="A90" s="85"/>
      <c r="B90" s="299"/>
      <c r="C90" s="299"/>
      <c r="D90" s="299"/>
      <c r="E90" s="299"/>
      <c r="F90" s="299"/>
      <c r="G90" s="299"/>
      <c r="H90" s="85"/>
      <c r="I90" s="299"/>
      <c r="J90" s="299"/>
      <c r="K90" s="299"/>
      <c r="L90" s="299"/>
      <c r="M90" s="299"/>
      <c r="N90" s="299"/>
      <c r="O90" s="85"/>
      <c r="P90" s="299"/>
      <c r="Q90" s="299"/>
      <c r="R90" s="299"/>
      <c r="S90" s="299"/>
      <c r="T90" s="299"/>
      <c r="U90" s="299"/>
      <c r="V90" s="85"/>
      <c r="W90" s="89"/>
      <c r="X90" s="85"/>
      <c r="Y90" s="85"/>
      <c r="Z90" s="285"/>
      <c r="AA90" s="286"/>
      <c r="AB90" s="288"/>
      <c r="AC90" s="288"/>
      <c r="AD90" s="291"/>
      <c r="AE90" s="292"/>
      <c r="AF90" s="292"/>
      <c r="AG90" s="292"/>
      <c r="AH90" s="292"/>
      <c r="AI90" s="85"/>
      <c r="AJ90" s="85"/>
      <c r="AK90" s="85"/>
      <c r="AT90">
        <f>ROUNDUP(AS89/12,0)</f>
        <v>38</v>
      </c>
      <c r="AU90">
        <f>MOD(AS89,12)</f>
        <v>0</v>
      </c>
    </row>
    <row r="91" spans="1:49" ht="13.5" customHeight="1">
      <c r="A91" s="85"/>
      <c r="B91" s="293">
        <f ca="1">IF(OR(L6="死亡",Q84-IF(R6&lt;21,400000*Z89,(Z89-20)*700000+8000000)&lt;0),0,ROUNDDOWN(IF(ROUNDDOWN((Q84-IF(Z89&lt;21,400000*Z89,(Z89-20)*700000+8000000))/2,-3)&lt;=1950000,(ROUNDDOWN((Q84-IF(Z89&lt;21,400000*Z89,(Z89-20)*700000+8000000))/2,-3)*5%*102.1%),IF(ROUNDDOWN((Q84-IF(Z89&lt;21,400000*Z89,(Z89-20)*700000+8000000))/2,-3)&lt;=3300000,((ROUNDDOWN((Q84-IF(Z89&lt;21,400000*Z89,(Z89-20)*700000+8000000))/2,-3)*10%-97500)*102.1%),IF(ROUNDDOWN((Q84-IF(Z89&lt;21,400000*Z89,(Z89-20)*700000+8000000))/2,-3)&lt;=6950000,((ROUNDDOWN((Q84-IF(Z89&lt;21,400000*Z89,(Z89-20)*700000+8000000))/2,-3)*20%-427500)*102.1%),((ROUNDDOWN((Q84-IF(Z89&lt;21,400000*Z89,(Z89-20)*700000+8000000))/2,-3)*23%-636000)*102.1%)))),0))</f>
        <v>3216</v>
      </c>
      <c r="C91" s="294"/>
      <c r="D91" s="294"/>
      <c r="E91" s="294"/>
      <c r="F91" s="294"/>
      <c r="G91" s="295"/>
      <c r="H91" s="85"/>
      <c r="I91" s="293">
        <f ca="1">IF(OR(L6="死亡",Q84-IF(Z89&lt;21,400000*Z89,(Z89-20)*700000+8000000)&lt;0),0,ROUNDDOWN(ROUNDDOWN((Q84-IF(Z89&lt;21,400000*Z89,(Z89-20)*700000+8000000))/2,-3)*6%,-2))</f>
        <v>3700</v>
      </c>
      <c r="J91" s="294"/>
      <c r="K91" s="294"/>
      <c r="L91" s="294"/>
      <c r="M91" s="294"/>
      <c r="N91" s="295"/>
      <c r="O91" s="85"/>
      <c r="P91" s="293">
        <f ca="1">IF(OR(L6="死亡",Q84-IF(Z89&lt;21,400000*Z89,(Z89-20)*700000+8000000)&lt;0),0,ROUNDDOWN(ROUNDDOWN((Q84-IF(Z89&lt;21,400000*Z89,(Z89-20)*700000+8000000))/2,-3)*4%,-2))</f>
        <v>2500</v>
      </c>
      <c r="Q91" s="294"/>
      <c r="R91" s="294"/>
      <c r="S91" s="294"/>
      <c r="T91" s="294"/>
      <c r="U91" s="295"/>
      <c r="V91" s="85"/>
      <c r="W91" s="88"/>
      <c r="X91" s="88"/>
      <c r="Y91" s="85"/>
      <c r="Z91" s="85"/>
      <c r="AA91" s="85"/>
      <c r="AB91" s="85"/>
      <c r="AC91" s="85"/>
      <c r="AD91" s="85"/>
      <c r="AE91" s="85"/>
      <c r="AF91" s="85"/>
      <c r="AG91" s="85"/>
      <c r="AH91" s="85"/>
      <c r="AI91" s="85"/>
      <c r="AJ91" s="85"/>
      <c r="AK91" s="85"/>
    </row>
    <row r="92" spans="1:49" ht="14.25" customHeight="1" thickBot="1">
      <c r="A92" s="85"/>
      <c r="B92" s="296"/>
      <c r="C92" s="297"/>
      <c r="D92" s="297"/>
      <c r="E92" s="297"/>
      <c r="F92" s="297"/>
      <c r="G92" s="298"/>
      <c r="H92" s="85"/>
      <c r="I92" s="296"/>
      <c r="J92" s="297"/>
      <c r="K92" s="297"/>
      <c r="L92" s="297"/>
      <c r="M92" s="297"/>
      <c r="N92" s="298"/>
      <c r="O92" s="85"/>
      <c r="P92" s="296"/>
      <c r="Q92" s="297"/>
      <c r="R92" s="297"/>
      <c r="S92" s="297"/>
      <c r="T92" s="297"/>
      <c r="U92" s="298"/>
      <c r="V92" s="120"/>
      <c r="W92" s="88"/>
      <c r="X92" s="88"/>
      <c r="Y92" s="85"/>
      <c r="Z92" s="85"/>
      <c r="AA92" s="85"/>
      <c r="AB92" s="85"/>
      <c r="AC92" s="85"/>
      <c r="AD92" s="85"/>
      <c r="AE92" s="85"/>
      <c r="AF92" s="85"/>
      <c r="AG92" s="85"/>
      <c r="AH92" s="85"/>
      <c r="AI92" s="85"/>
      <c r="AJ92" s="85"/>
      <c r="AK92" s="85"/>
    </row>
    <row r="93" spans="1:49" ht="14.25" thickBot="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row>
    <row r="94" spans="1:49" ht="14.25" thickTop="1">
      <c r="A94" s="85"/>
      <c r="B94" s="85"/>
      <c r="C94" s="85"/>
      <c r="D94" s="85"/>
      <c r="E94" s="85"/>
      <c r="F94" s="98"/>
      <c r="G94" s="99"/>
      <c r="H94" s="99"/>
      <c r="I94" s="99"/>
      <c r="J94" s="99"/>
      <c r="K94" s="99"/>
      <c r="L94" s="99"/>
      <c r="M94" s="99"/>
      <c r="N94" s="99"/>
      <c r="O94" s="99"/>
      <c r="P94" s="99"/>
      <c r="Q94" s="99"/>
      <c r="R94" s="99"/>
      <c r="S94" s="99"/>
      <c r="T94" s="99"/>
      <c r="U94" s="99"/>
      <c r="V94" s="99"/>
      <c r="W94" s="99"/>
      <c r="X94" s="99"/>
      <c r="Y94" s="99"/>
      <c r="Z94" s="99"/>
      <c r="AA94" s="99"/>
      <c r="AB94" s="99"/>
      <c r="AC94" s="100"/>
      <c r="AD94" s="85"/>
      <c r="AE94" s="85"/>
      <c r="AF94" s="85"/>
      <c r="AG94" s="85"/>
      <c r="AH94" s="85"/>
      <c r="AI94" s="85"/>
      <c r="AJ94" s="85"/>
      <c r="AK94" s="85"/>
    </row>
    <row r="95" spans="1:49">
      <c r="A95" s="85"/>
      <c r="B95" s="85"/>
      <c r="C95" s="85"/>
      <c r="D95" s="85"/>
      <c r="E95" s="85"/>
      <c r="F95" s="101"/>
      <c r="G95" s="278" t="s">
        <v>97</v>
      </c>
      <c r="H95" s="278"/>
      <c r="I95" s="278"/>
      <c r="J95" s="278"/>
      <c r="K95" s="278"/>
      <c r="L95" s="278"/>
      <c r="M95" s="278"/>
      <c r="N95" s="278"/>
      <c r="O95" s="109"/>
      <c r="P95" s="109"/>
      <c r="Q95" s="279">
        <f ca="1">Q84-B91-I91-P91</f>
        <v>20717357</v>
      </c>
      <c r="R95" s="279"/>
      <c r="S95" s="279"/>
      <c r="T95" s="279"/>
      <c r="U95" s="279"/>
      <c r="V95" s="279"/>
      <c r="W95" s="279"/>
      <c r="X95" s="279"/>
      <c r="Y95" s="279"/>
      <c r="Z95" s="279"/>
      <c r="AA95" s="281" t="s">
        <v>93</v>
      </c>
      <c r="AB95" s="281"/>
      <c r="AC95" s="110"/>
      <c r="AD95" s="85"/>
      <c r="AE95" s="85"/>
      <c r="AF95" s="85"/>
      <c r="AG95" s="85"/>
      <c r="AH95" s="85"/>
      <c r="AI95" s="85"/>
      <c r="AJ95" s="85"/>
      <c r="AK95" s="85"/>
    </row>
    <row r="96" spans="1:49" ht="14.25" thickBot="1">
      <c r="A96" s="85"/>
      <c r="B96" s="85"/>
      <c r="C96" s="85"/>
      <c r="D96" s="85"/>
      <c r="E96" s="85"/>
      <c r="F96" s="101"/>
      <c r="G96" s="278"/>
      <c r="H96" s="278"/>
      <c r="I96" s="278"/>
      <c r="J96" s="278"/>
      <c r="K96" s="278"/>
      <c r="L96" s="278"/>
      <c r="M96" s="278"/>
      <c r="N96" s="278"/>
      <c r="O96" s="109"/>
      <c r="P96" s="111"/>
      <c r="Q96" s="280"/>
      <c r="R96" s="280"/>
      <c r="S96" s="280"/>
      <c r="T96" s="280"/>
      <c r="U96" s="280"/>
      <c r="V96" s="280"/>
      <c r="W96" s="280"/>
      <c r="X96" s="280"/>
      <c r="Y96" s="280"/>
      <c r="Z96" s="280"/>
      <c r="AA96" s="282"/>
      <c r="AB96" s="282"/>
      <c r="AC96" s="110"/>
      <c r="AD96" s="85"/>
      <c r="AE96" s="85"/>
      <c r="AF96" s="85"/>
      <c r="AG96" s="85"/>
      <c r="AH96" s="85"/>
      <c r="AI96" s="85"/>
      <c r="AJ96" s="85"/>
      <c r="AK96" s="85"/>
    </row>
    <row r="97" spans="1:37" ht="14.25" thickBot="1">
      <c r="A97" s="85"/>
      <c r="B97" s="85"/>
      <c r="C97" s="85"/>
      <c r="D97" s="85"/>
      <c r="E97" s="85"/>
      <c r="F97" s="102"/>
      <c r="G97" s="103"/>
      <c r="H97" s="103"/>
      <c r="I97" s="103"/>
      <c r="J97" s="103"/>
      <c r="K97" s="103"/>
      <c r="L97" s="103"/>
      <c r="M97" s="103"/>
      <c r="N97" s="103"/>
      <c r="O97" s="103"/>
      <c r="P97" s="103"/>
      <c r="Q97" s="103"/>
      <c r="R97" s="103"/>
      <c r="S97" s="103"/>
      <c r="T97" s="103"/>
      <c r="U97" s="103"/>
      <c r="V97" s="103"/>
      <c r="W97" s="103"/>
      <c r="X97" s="103"/>
      <c r="Y97" s="103"/>
      <c r="Z97" s="103"/>
      <c r="AA97" s="103"/>
      <c r="AB97" s="103"/>
      <c r="AC97" s="104"/>
      <c r="AD97" s="85"/>
      <c r="AE97" s="85"/>
      <c r="AF97" s="85"/>
      <c r="AG97" s="85"/>
      <c r="AH97" s="85"/>
      <c r="AI97" s="85"/>
      <c r="AJ97" s="85"/>
      <c r="AK97" s="85"/>
    </row>
    <row r="98" spans="1:37" ht="14.25" thickTop="1">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row>
    <row r="99" spans="1:37">
      <c r="A99" s="85"/>
      <c r="B99" s="242" t="s">
        <v>109</v>
      </c>
      <c r="C99" s="242"/>
      <c r="D99" s="242"/>
      <c r="E99" s="242"/>
      <c r="F99" s="242"/>
      <c r="G99" s="242"/>
      <c r="H99" s="242"/>
      <c r="I99" s="242"/>
      <c r="J99" s="242"/>
      <c r="K99" s="242"/>
      <c r="L99" s="242"/>
      <c r="M99" s="242"/>
      <c r="N99" s="242"/>
      <c r="O99" s="242"/>
      <c r="P99" s="242"/>
      <c r="Q99" s="242"/>
      <c r="R99" s="242"/>
      <c r="S99" s="242"/>
      <c r="T99" s="242"/>
      <c r="U99" s="242"/>
      <c r="V99" s="242"/>
      <c r="W99" s="242"/>
      <c r="X99" s="242"/>
      <c r="Y99" s="242"/>
      <c r="Z99" s="242"/>
      <c r="AA99" s="242"/>
      <c r="AB99" s="242"/>
      <c r="AC99" s="242"/>
      <c r="AD99" s="242"/>
      <c r="AE99" s="242"/>
      <c r="AF99" s="242"/>
      <c r="AG99" s="242"/>
      <c r="AH99" s="242"/>
      <c r="AI99" s="242"/>
      <c r="AJ99" s="85"/>
      <c r="AK99" s="85"/>
    </row>
    <row r="100" spans="1:37">
      <c r="A100" s="85"/>
      <c r="B100" s="242"/>
      <c r="C100" s="242"/>
      <c r="D100" s="242"/>
      <c r="E100" s="242"/>
      <c r="F100" s="242"/>
      <c r="G100" s="242"/>
      <c r="H100" s="242"/>
      <c r="I100" s="242"/>
      <c r="J100" s="242"/>
      <c r="K100" s="242"/>
      <c r="L100" s="242"/>
      <c r="M100" s="242"/>
      <c r="N100" s="242"/>
      <c r="O100" s="242"/>
      <c r="P100" s="242"/>
      <c r="Q100" s="242"/>
      <c r="R100" s="242"/>
      <c r="S100" s="242"/>
      <c r="T100" s="242"/>
      <c r="U100" s="242"/>
      <c r="V100" s="242"/>
      <c r="W100" s="242"/>
      <c r="X100" s="242"/>
      <c r="Y100" s="242"/>
      <c r="Z100" s="242"/>
      <c r="AA100" s="242"/>
      <c r="AB100" s="242"/>
      <c r="AC100" s="242"/>
      <c r="AD100" s="242"/>
      <c r="AE100" s="242"/>
      <c r="AF100" s="242"/>
      <c r="AG100" s="242"/>
      <c r="AH100" s="242"/>
      <c r="AI100" s="242"/>
      <c r="AJ100" s="85"/>
      <c r="AK100" s="85"/>
    </row>
    <row r="101" spans="1:37">
      <c r="A101" s="85"/>
      <c r="B101" s="242"/>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85"/>
      <c r="AK101" s="85"/>
    </row>
    <row r="102" spans="1:37">
      <c r="A102" s="85"/>
      <c r="B102" s="242"/>
      <c r="C102" s="242"/>
      <c r="D102" s="242"/>
      <c r="E102" s="242"/>
      <c r="F102" s="242"/>
      <c r="G102" s="242"/>
      <c r="H102" s="242"/>
      <c r="I102" s="242"/>
      <c r="J102" s="242"/>
      <c r="K102" s="242"/>
      <c r="L102" s="242"/>
      <c r="M102" s="242"/>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85"/>
      <c r="AK102" s="85"/>
    </row>
    <row r="103" spans="1:37">
      <c r="A103" s="85"/>
      <c r="B103" s="242"/>
      <c r="C103" s="242"/>
      <c r="D103" s="242"/>
      <c r="E103" s="242"/>
      <c r="F103" s="242"/>
      <c r="G103" s="242"/>
      <c r="H103" s="242"/>
      <c r="I103" s="242"/>
      <c r="J103" s="242"/>
      <c r="K103" s="242"/>
      <c r="L103" s="242"/>
      <c r="M103" s="242"/>
      <c r="N103" s="242"/>
      <c r="O103" s="242"/>
      <c r="P103" s="242"/>
      <c r="Q103" s="242"/>
      <c r="R103" s="242"/>
      <c r="S103" s="242"/>
      <c r="T103" s="242"/>
      <c r="U103" s="242"/>
      <c r="V103" s="242"/>
      <c r="W103" s="242"/>
      <c r="X103" s="242"/>
      <c r="Y103" s="242"/>
      <c r="Z103" s="242"/>
      <c r="AA103" s="242"/>
      <c r="AB103" s="242"/>
      <c r="AC103" s="242"/>
      <c r="AD103" s="242"/>
      <c r="AE103" s="242"/>
      <c r="AF103" s="242"/>
      <c r="AG103" s="242"/>
      <c r="AH103" s="242"/>
      <c r="AI103" s="242"/>
      <c r="AJ103" s="85"/>
      <c r="AK103" s="85"/>
    </row>
    <row r="104" spans="1:37">
      <c r="A104" s="85"/>
      <c r="B104" s="242"/>
      <c r="C104" s="242"/>
      <c r="D104" s="242"/>
      <c r="E104" s="242"/>
      <c r="F104" s="242"/>
      <c r="G104" s="242"/>
      <c r="H104" s="242"/>
      <c r="I104" s="242"/>
      <c r="J104" s="242"/>
      <c r="K104" s="242"/>
      <c r="L104" s="242"/>
      <c r="M104" s="242"/>
      <c r="N104" s="242"/>
      <c r="O104" s="242"/>
      <c r="P104" s="242"/>
      <c r="Q104" s="242"/>
      <c r="R104" s="242"/>
      <c r="S104" s="242"/>
      <c r="T104" s="242"/>
      <c r="U104" s="242"/>
      <c r="V104" s="242"/>
      <c r="W104" s="242"/>
      <c r="X104" s="242"/>
      <c r="Y104" s="242"/>
      <c r="Z104" s="242"/>
      <c r="AA104" s="242"/>
      <c r="AB104" s="242"/>
      <c r="AC104" s="242"/>
      <c r="AD104" s="242"/>
      <c r="AE104" s="242"/>
      <c r="AF104" s="242"/>
      <c r="AG104" s="242"/>
      <c r="AH104" s="242"/>
      <c r="AI104" s="242"/>
      <c r="AJ104" s="85"/>
      <c r="AK104" s="85"/>
    </row>
    <row r="105" spans="1:37">
      <c r="A105" s="85"/>
      <c r="B105" s="242"/>
      <c r="C105" s="242"/>
      <c r="D105" s="242"/>
      <c r="E105" s="242"/>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242"/>
      <c r="AH105" s="242"/>
      <c r="AI105" s="242"/>
      <c r="AJ105" s="85"/>
      <c r="AK105" s="85"/>
    </row>
    <row r="106" spans="1:37">
      <c r="A106" s="85"/>
      <c r="B106" s="242"/>
      <c r="C106" s="242"/>
      <c r="D106" s="242"/>
      <c r="E106" s="242"/>
      <c r="F106" s="242"/>
      <c r="G106" s="242"/>
      <c r="H106" s="242"/>
      <c r="I106" s="242"/>
      <c r="J106" s="242"/>
      <c r="K106" s="242"/>
      <c r="L106" s="242"/>
      <c r="M106" s="242"/>
      <c r="N106" s="242"/>
      <c r="O106" s="242"/>
      <c r="P106" s="242"/>
      <c r="Q106" s="242"/>
      <c r="R106" s="242"/>
      <c r="S106" s="242"/>
      <c r="T106" s="242"/>
      <c r="U106" s="242"/>
      <c r="V106" s="242"/>
      <c r="W106" s="242"/>
      <c r="X106" s="242"/>
      <c r="Y106" s="242"/>
      <c r="Z106" s="242"/>
      <c r="AA106" s="242"/>
      <c r="AB106" s="242"/>
      <c r="AC106" s="242"/>
      <c r="AD106" s="242"/>
      <c r="AE106" s="242"/>
      <c r="AF106" s="242"/>
      <c r="AG106" s="242"/>
      <c r="AH106" s="242"/>
      <c r="AI106" s="242"/>
    </row>
  </sheetData>
  <sheetProtection algorithmName="SHA-512" hashValue="AxtWfkXN3VcVv9qB/s4wm8VsBjAjjISMlGj1crOZ+BGOngPk0bG51BYW+CuLgcMl/A++Jx2EbSQ0Eap6Ucu8Lg==" saltValue="+dOU0TIYiMtzjDJSiZB3+w==" spinCount="100000" sheet="1" selectLockedCells="1"/>
  <mergeCells count="231">
    <mergeCell ref="A1:AK1"/>
    <mergeCell ref="B2:F2"/>
    <mergeCell ref="G2:M2"/>
    <mergeCell ref="N2:R2"/>
    <mergeCell ref="U2:Z2"/>
    <mergeCell ref="AA2:AC2"/>
    <mergeCell ref="AD2:AF2"/>
    <mergeCell ref="AG2:AK2"/>
    <mergeCell ref="AD3:AF4"/>
    <mergeCell ref="AG3:AK4"/>
    <mergeCell ref="AM3:AN4"/>
    <mergeCell ref="AO3:AP4"/>
    <mergeCell ref="B5:F5"/>
    <mergeCell ref="G5:K5"/>
    <mergeCell ref="L5:Q5"/>
    <mergeCell ref="R5:Z5"/>
    <mergeCell ref="AA5:AI5"/>
    <mergeCell ref="B3:F4"/>
    <mergeCell ref="G3:M4"/>
    <mergeCell ref="N3:R4"/>
    <mergeCell ref="S3:T4"/>
    <mergeCell ref="U3:Z4"/>
    <mergeCell ref="AA3:AC4"/>
    <mergeCell ref="AQ6:AR7"/>
    <mergeCell ref="AM8:AN9"/>
    <mergeCell ref="AO8:AP9"/>
    <mergeCell ref="B9:F10"/>
    <mergeCell ref="G9:K10"/>
    <mergeCell ref="L9:M10"/>
    <mergeCell ref="N9:Q10"/>
    <mergeCell ref="R9:S10"/>
    <mergeCell ref="AF9:AI10"/>
    <mergeCell ref="AJ9:AK10"/>
    <mergeCell ref="Y6:Z7"/>
    <mergeCell ref="AA6:AB7"/>
    <mergeCell ref="AC6:AD7"/>
    <mergeCell ref="AE6:AG7"/>
    <mergeCell ref="AH6:AI7"/>
    <mergeCell ref="AM6:AP7"/>
    <mergeCell ref="B6:F7"/>
    <mergeCell ref="G6:K7"/>
    <mergeCell ref="L6:Q7"/>
    <mergeCell ref="R6:S7"/>
    <mergeCell ref="T6:U7"/>
    <mergeCell ref="V6:X7"/>
    <mergeCell ref="AG12:AI13"/>
    <mergeCell ref="AJ12:AK13"/>
    <mergeCell ref="B15:F16"/>
    <mergeCell ref="G15:K16"/>
    <mergeCell ref="L15:M16"/>
    <mergeCell ref="N15:Q16"/>
    <mergeCell ref="R15:S16"/>
    <mergeCell ref="AM10:AP11"/>
    <mergeCell ref="B12:F13"/>
    <mergeCell ref="G12:K13"/>
    <mergeCell ref="L12:M13"/>
    <mergeCell ref="N12:Q13"/>
    <mergeCell ref="R12:S13"/>
    <mergeCell ref="W12:Z13"/>
    <mergeCell ref="AA12:AB13"/>
    <mergeCell ref="AC12:AD13"/>
    <mergeCell ref="AF12:AF13"/>
    <mergeCell ref="Y18:AA19"/>
    <mergeCell ref="AB18:AC19"/>
    <mergeCell ref="AD18:AE19"/>
    <mergeCell ref="AF18:AF19"/>
    <mergeCell ref="AG18:AI19"/>
    <mergeCell ref="AJ18:AK19"/>
    <mergeCell ref="L17:Q17"/>
    <mergeCell ref="R17:W17"/>
    <mergeCell ref="B18:F19"/>
    <mergeCell ref="G18:K19"/>
    <mergeCell ref="L18:M19"/>
    <mergeCell ref="N18:Q19"/>
    <mergeCell ref="R18:S19"/>
    <mergeCell ref="AJ22:AK23"/>
    <mergeCell ref="L20:Q20"/>
    <mergeCell ref="R20:W20"/>
    <mergeCell ref="B21:F22"/>
    <mergeCell ref="G21:K22"/>
    <mergeCell ref="L21:M22"/>
    <mergeCell ref="N21:Q22"/>
    <mergeCell ref="R21:S22"/>
    <mergeCell ref="L23:Q23"/>
    <mergeCell ref="R23:W23"/>
    <mergeCell ref="B24:F25"/>
    <mergeCell ref="G24:K25"/>
    <mergeCell ref="L24:M25"/>
    <mergeCell ref="N24:Q25"/>
    <mergeCell ref="R24:S25"/>
    <mergeCell ref="Y22:AA23"/>
    <mergeCell ref="AB22:AC23"/>
    <mergeCell ref="AF27:AF28"/>
    <mergeCell ref="AG27:AI28"/>
    <mergeCell ref="AD22:AE23"/>
    <mergeCell ref="AF22:AF23"/>
    <mergeCell ref="AG22:AI23"/>
    <mergeCell ref="AJ27:AK28"/>
    <mergeCell ref="B30:F31"/>
    <mergeCell ref="G30:K31"/>
    <mergeCell ref="L30:M31"/>
    <mergeCell ref="N30:Q31"/>
    <mergeCell ref="R30:S31"/>
    <mergeCell ref="T30:U31"/>
    <mergeCell ref="W30:Z31"/>
    <mergeCell ref="B27:F28"/>
    <mergeCell ref="G27:K28"/>
    <mergeCell ref="L27:M28"/>
    <mergeCell ref="N27:Q28"/>
    <mergeCell ref="R27:S28"/>
    <mergeCell ref="T27:U28"/>
    <mergeCell ref="AA30:AB31"/>
    <mergeCell ref="AC30:AD31"/>
    <mergeCell ref="AF30:AF31"/>
    <mergeCell ref="AG30:AI31"/>
    <mergeCell ref="AJ30:AK31"/>
    <mergeCell ref="B33:F34"/>
    <mergeCell ref="G33:K34"/>
    <mergeCell ref="L33:M34"/>
    <mergeCell ref="N33:Q34"/>
    <mergeCell ref="R33:S34"/>
    <mergeCell ref="T33:U34"/>
    <mergeCell ref="AF33:AF34"/>
    <mergeCell ref="AG33:AI34"/>
    <mergeCell ref="AJ33:AK34"/>
    <mergeCell ref="B36:F37"/>
    <mergeCell ref="G36:K37"/>
    <mergeCell ref="L36:M37"/>
    <mergeCell ref="N36:Q37"/>
    <mergeCell ref="R36:S37"/>
    <mergeCell ref="T36:U37"/>
    <mergeCell ref="AF36:AF37"/>
    <mergeCell ref="AG36:AI37"/>
    <mergeCell ref="AJ36:AK37"/>
    <mergeCell ref="B39:F40"/>
    <mergeCell ref="G39:K40"/>
    <mergeCell ref="L39:M40"/>
    <mergeCell ref="N39:Q40"/>
    <mergeCell ref="R39:S40"/>
    <mergeCell ref="T39:U40"/>
    <mergeCell ref="AF39:AF40"/>
    <mergeCell ref="AG39:AI40"/>
    <mergeCell ref="AJ39:AK40"/>
    <mergeCell ref="B42:F43"/>
    <mergeCell ref="G42:K43"/>
    <mergeCell ref="L42:M43"/>
    <mergeCell ref="N42:Q43"/>
    <mergeCell ref="R42:S43"/>
    <mergeCell ref="T42:U43"/>
    <mergeCell ref="AF42:AF43"/>
    <mergeCell ref="AG42:AI43"/>
    <mergeCell ref="AJ42:AK43"/>
    <mergeCell ref="B45:F46"/>
    <mergeCell ref="G45:K46"/>
    <mergeCell ref="L45:M46"/>
    <mergeCell ref="N45:Q46"/>
    <mergeCell ref="R45:S46"/>
    <mergeCell ref="T45:U46"/>
    <mergeCell ref="AF45:AF46"/>
    <mergeCell ref="AG45:AI46"/>
    <mergeCell ref="AJ45:AK46"/>
    <mergeCell ref="AF49:AF50"/>
    <mergeCell ref="AG49:AI50"/>
    <mergeCell ref="AJ49:AK50"/>
    <mergeCell ref="A51:M52"/>
    <mergeCell ref="B55:G56"/>
    <mergeCell ref="H55:I56"/>
    <mergeCell ref="L55:Q56"/>
    <mergeCell ref="R55:S56"/>
    <mergeCell ref="U55:Z56"/>
    <mergeCell ref="AA55:AB56"/>
    <mergeCell ref="B49:F50"/>
    <mergeCell ref="G49:K50"/>
    <mergeCell ref="L49:M50"/>
    <mergeCell ref="N49:Q50"/>
    <mergeCell ref="R49:S50"/>
    <mergeCell ref="T49:U50"/>
    <mergeCell ref="AD55:AI56"/>
    <mergeCell ref="AJ55:AK56"/>
    <mergeCell ref="A66:F67"/>
    <mergeCell ref="B68:D68"/>
    <mergeCell ref="B69:D70"/>
    <mergeCell ref="E69:H70"/>
    <mergeCell ref="I69:I70"/>
    <mergeCell ref="J69:L70"/>
    <mergeCell ref="AO55:AP56"/>
    <mergeCell ref="B63:G64"/>
    <mergeCell ref="H63:I64"/>
    <mergeCell ref="K63:P64"/>
    <mergeCell ref="S63:Z64"/>
    <mergeCell ref="AB63:AI64"/>
    <mergeCell ref="AJ63:AK64"/>
    <mergeCell ref="AJ60:AK61"/>
    <mergeCell ref="M69:M70"/>
    <mergeCell ref="AD89:AF90"/>
    <mergeCell ref="B75:D76"/>
    <mergeCell ref="E75:H76"/>
    <mergeCell ref="I75:I76"/>
    <mergeCell ref="J75:L76"/>
    <mergeCell ref="M75:M76"/>
    <mergeCell ref="B79:G80"/>
    <mergeCell ref="H79:I80"/>
    <mergeCell ref="B72:D73"/>
    <mergeCell ref="E72:H73"/>
    <mergeCell ref="I72:I73"/>
    <mergeCell ref="J72:L73"/>
    <mergeCell ref="M72:M73"/>
    <mergeCell ref="AU81:AV81"/>
    <mergeCell ref="B60:I61"/>
    <mergeCell ref="AF60:AF61"/>
    <mergeCell ref="AG60:AI61"/>
    <mergeCell ref="B99:AI102"/>
    <mergeCell ref="B103:AI106"/>
    <mergeCell ref="L60:Q61"/>
    <mergeCell ref="R60:S61"/>
    <mergeCell ref="AG89:AH90"/>
    <mergeCell ref="B91:G92"/>
    <mergeCell ref="I91:N92"/>
    <mergeCell ref="P91:U92"/>
    <mergeCell ref="G95:N96"/>
    <mergeCell ref="Q95:Z96"/>
    <mergeCell ref="AA95:AB96"/>
    <mergeCell ref="G84:N85"/>
    <mergeCell ref="Q84:Z85"/>
    <mergeCell ref="AA84:AB85"/>
    <mergeCell ref="Y88:AI88"/>
    <mergeCell ref="B89:G90"/>
    <mergeCell ref="I89:N90"/>
    <mergeCell ref="P89:U90"/>
    <mergeCell ref="Z89:AA90"/>
    <mergeCell ref="AB89:AC90"/>
  </mergeCells>
  <phoneticPr fontId="1"/>
  <dataValidations count="3">
    <dataValidation type="list" allowBlank="1" showInputMessage="1" showErrorMessage="1" sqref="L6:Q7" xr:uid="{00000000-0002-0000-0100-000000000000}">
      <formula1>$AU$1:$AU$6</formula1>
    </dataValidation>
    <dataValidation type="list" allowBlank="1" showInputMessage="1" showErrorMessage="1" sqref="AG3" xr:uid="{00000000-0002-0000-0100-000001000000}">
      <formula1>$AX$1:$AX$2</formula1>
    </dataValidation>
    <dataValidation type="list" allowBlank="1" showInputMessage="1" showErrorMessage="1" sqref="U3" xr:uid="{00000000-0002-0000-0100-000002000000}">
      <formula1>$AS$1:$AS$5</formula1>
    </dataValidation>
  </dataValidations>
  <pageMargins left="0.70866141732283472" right="0.70866141732283472" top="0.74803149606299213" bottom="0.74803149606299213" header="0.31496062992125984" footer="0.31496062992125984"/>
  <pageSetup paperSize="9" scale="92" orientation="portrait" blackAndWhite="1" r:id="rId1"/>
  <rowBreaks count="1" manualBreakCount="1">
    <brk id="81" max="3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73D36-788E-481D-A659-435231F0D768}">
  <dimension ref="A1:L132"/>
  <sheetViews>
    <sheetView workbookViewId="0"/>
  </sheetViews>
  <sheetFormatPr defaultRowHeight="12"/>
  <cols>
    <col min="1" max="3" width="9" style="31"/>
    <col min="4" max="4" width="8.5" style="31" customWidth="1"/>
    <col min="5" max="16384" width="9" style="31"/>
  </cols>
  <sheetData>
    <row r="1" spans="1:12" ht="13.5">
      <c r="A1" s="1" t="s">
        <v>6</v>
      </c>
      <c r="B1" s="2"/>
      <c r="C1" s="418" t="s">
        <v>178</v>
      </c>
      <c r="D1" s="419"/>
      <c r="E1" s="419"/>
      <c r="F1" s="419"/>
      <c r="G1" s="419"/>
      <c r="H1" s="419"/>
      <c r="I1" s="419"/>
      <c r="J1" s="419"/>
    </row>
    <row r="2" spans="1:12" ht="13.5">
      <c r="A2" s="3">
        <v>1</v>
      </c>
      <c r="B2" s="3">
        <v>2</v>
      </c>
      <c r="C2" s="3">
        <v>3</v>
      </c>
      <c r="D2" s="3">
        <v>4</v>
      </c>
      <c r="E2" s="3">
        <v>5</v>
      </c>
      <c r="F2" s="3">
        <v>6</v>
      </c>
      <c r="G2" s="3">
        <v>7</v>
      </c>
      <c r="H2" s="3">
        <v>8</v>
      </c>
      <c r="I2" s="3">
        <v>9</v>
      </c>
      <c r="J2" s="3">
        <v>10</v>
      </c>
    </row>
    <row r="3" spans="1:12">
      <c r="A3" s="4" t="s">
        <v>7</v>
      </c>
      <c r="B3" s="4" t="s">
        <v>8</v>
      </c>
      <c r="C3" s="4" t="s">
        <v>9</v>
      </c>
      <c r="D3" s="4" t="s">
        <v>10</v>
      </c>
      <c r="E3" s="4" t="s">
        <v>11</v>
      </c>
      <c r="F3" s="4" t="s">
        <v>12</v>
      </c>
      <c r="G3" s="4" t="s">
        <v>13</v>
      </c>
      <c r="H3" s="4" t="s">
        <v>14</v>
      </c>
      <c r="I3" s="4" t="s">
        <v>15</v>
      </c>
      <c r="J3" s="4" t="s">
        <v>16</v>
      </c>
    </row>
    <row r="4" spans="1:12">
      <c r="A4" s="4" t="s">
        <v>17</v>
      </c>
      <c r="B4" s="4" t="s">
        <v>18</v>
      </c>
      <c r="C4" s="4" t="s">
        <v>18</v>
      </c>
      <c r="D4" s="4" t="s">
        <v>18</v>
      </c>
      <c r="E4" s="4" t="s">
        <v>18</v>
      </c>
      <c r="F4" s="4" t="s">
        <v>18</v>
      </c>
      <c r="G4" s="4" t="s">
        <v>18</v>
      </c>
      <c r="H4" s="4" t="s">
        <v>18</v>
      </c>
      <c r="I4" s="4" t="s">
        <v>18</v>
      </c>
      <c r="J4" s="4" t="s">
        <v>18</v>
      </c>
    </row>
    <row r="5" spans="1:12">
      <c r="A5" s="5"/>
      <c r="B5" s="6" t="s">
        <v>19</v>
      </c>
      <c r="C5" s="6" t="s">
        <v>19</v>
      </c>
      <c r="D5" s="6" t="s">
        <v>19</v>
      </c>
      <c r="E5" s="6" t="s">
        <v>19</v>
      </c>
      <c r="F5" s="6" t="s">
        <v>19</v>
      </c>
      <c r="G5" s="200" t="s">
        <v>19</v>
      </c>
      <c r="H5" s="200" t="s">
        <v>19</v>
      </c>
      <c r="I5" s="200" t="s">
        <v>19</v>
      </c>
      <c r="J5" s="200" t="s">
        <v>19</v>
      </c>
      <c r="L5" s="201" t="s">
        <v>179</v>
      </c>
    </row>
    <row r="6" spans="1:12">
      <c r="A6" s="202">
        <v>1</v>
      </c>
      <c r="B6" s="8">
        <v>202100</v>
      </c>
      <c r="C6" s="8">
        <v>248300</v>
      </c>
      <c r="D6" s="8">
        <v>282600</v>
      </c>
      <c r="E6" s="8">
        <v>316100</v>
      </c>
      <c r="F6" s="8">
        <v>338900</v>
      </c>
      <c r="G6" s="8">
        <v>373100</v>
      </c>
      <c r="H6" s="8">
        <v>427000</v>
      </c>
      <c r="I6" s="8">
        <v>478200</v>
      </c>
      <c r="J6" s="8">
        <v>531600</v>
      </c>
    </row>
    <row r="7" spans="1:12">
      <c r="A7" s="202">
        <v>2</v>
      </c>
      <c r="B7" s="8">
        <v>203200</v>
      </c>
      <c r="C7" s="8">
        <v>249600</v>
      </c>
      <c r="D7" s="8">
        <v>283600</v>
      </c>
      <c r="E7" s="8">
        <v>317600</v>
      </c>
      <c r="F7" s="8">
        <v>340700</v>
      </c>
      <c r="G7" s="8">
        <v>374800</v>
      </c>
      <c r="H7" s="8">
        <v>428900</v>
      </c>
      <c r="I7" s="8">
        <v>483500</v>
      </c>
      <c r="J7" s="8">
        <v>538300</v>
      </c>
    </row>
    <row r="8" spans="1:12">
      <c r="A8" s="202">
        <v>3</v>
      </c>
      <c r="B8" s="8">
        <v>204400</v>
      </c>
      <c r="C8" s="8">
        <v>251000</v>
      </c>
      <c r="D8" s="8">
        <v>284600</v>
      </c>
      <c r="E8" s="8">
        <v>319000</v>
      </c>
      <c r="F8" s="8">
        <v>342500</v>
      </c>
      <c r="G8" s="8">
        <v>376400</v>
      </c>
      <c r="H8" s="8">
        <v>430800</v>
      </c>
      <c r="I8" s="8">
        <v>488400</v>
      </c>
      <c r="J8" s="8">
        <v>543400</v>
      </c>
    </row>
    <row r="9" spans="1:12">
      <c r="A9" s="202">
        <v>4</v>
      </c>
      <c r="B9" s="8">
        <v>205500</v>
      </c>
      <c r="C9" s="8">
        <v>252400</v>
      </c>
      <c r="D9" s="8">
        <v>285600</v>
      </c>
      <c r="E9" s="8">
        <v>320400</v>
      </c>
      <c r="F9" s="8">
        <v>344200</v>
      </c>
      <c r="G9" s="8">
        <v>378000</v>
      </c>
      <c r="H9" s="8">
        <v>432600</v>
      </c>
      <c r="I9" s="8">
        <v>493000</v>
      </c>
      <c r="J9" s="8">
        <v>547600</v>
      </c>
    </row>
    <row r="10" spans="1:12">
      <c r="A10" s="202">
        <v>5</v>
      </c>
      <c r="B10" s="8">
        <v>206600</v>
      </c>
      <c r="C10" s="8">
        <v>253800</v>
      </c>
      <c r="D10" s="8">
        <v>286600</v>
      </c>
      <c r="E10" s="8">
        <v>321800</v>
      </c>
      <c r="F10" s="8">
        <v>345900</v>
      </c>
      <c r="G10" s="8">
        <v>379600</v>
      </c>
      <c r="H10" s="8">
        <v>434400</v>
      </c>
      <c r="I10" s="8">
        <v>497000</v>
      </c>
      <c r="J10" s="8">
        <v>551000</v>
      </c>
    </row>
    <row r="11" spans="1:12">
      <c r="A11" s="202">
        <v>6</v>
      </c>
      <c r="B11" s="8">
        <v>208300</v>
      </c>
      <c r="C11" s="8">
        <v>255200</v>
      </c>
      <c r="D11" s="8">
        <v>287600</v>
      </c>
      <c r="E11" s="8">
        <v>322900</v>
      </c>
      <c r="F11" s="14">
        <v>347600</v>
      </c>
      <c r="G11" s="8">
        <v>381400</v>
      </c>
      <c r="H11" s="8">
        <v>436200</v>
      </c>
      <c r="I11" s="8">
        <v>500400</v>
      </c>
      <c r="J11" s="8">
        <v>554200</v>
      </c>
    </row>
    <row r="12" spans="1:12">
      <c r="A12" s="202">
        <v>7</v>
      </c>
      <c r="B12" s="8">
        <v>209900</v>
      </c>
      <c r="C12" s="8">
        <v>256600</v>
      </c>
      <c r="D12" s="8">
        <v>288500</v>
      </c>
      <c r="E12" s="8">
        <v>323900</v>
      </c>
      <c r="F12" s="8">
        <v>349300</v>
      </c>
      <c r="G12" s="8">
        <v>382900</v>
      </c>
      <c r="H12" s="8">
        <v>438000</v>
      </c>
      <c r="I12" s="8">
        <v>503300</v>
      </c>
      <c r="J12" s="8">
        <v>557100</v>
      </c>
    </row>
    <row r="13" spans="1:12">
      <c r="A13" s="202">
        <v>8</v>
      </c>
      <c r="B13" s="8">
        <v>211500</v>
      </c>
      <c r="C13" s="8">
        <v>258000</v>
      </c>
      <c r="D13" s="8">
        <v>289500</v>
      </c>
      <c r="E13" s="8">
        <v>325100</v>
      </c>
      <c r="F13" s="8">
        <v>350900</v>
      </c>
      <c r="G13" s="8">
        <v>384500</v>
      </c>
      <c r="H13" s="8">
        <v>439800</v>
      </c>
      <c r="I13" s="8">
        <v>505800</v>
      </c>
      <c r="J13" s="8">
        <v>559600</v>
      </c>
    </row>
    <row r="14" spans="1:12">
      <c r="A14" s="202">
        <v>9</v>
      </c>
      <c r="B14" s="8">
        <v>213000</v>
      </c>
      <c r="C14" s="8">
        <v>259400</v>
      </c>
      <c r="D14" s="8">
        <v>290500</v>
      </c>
      <c r="E14" s="8">
        <v>326300</v>
      </c>
      <c r="F14" s="8">
        <v>352500</v>
      </c>
      <c r="G14" s="8">
        <v>385800</v>
      </c>
      <c r="H14" s="8">
        <v>441400</v>
      </c>
      <c r="I14" s="8">
        <v>507800</v>
      </c>
      <c r="J14" s="8">
        <v>561600</v>
      </c>
    </row>
    <row r="15" spans="1:12">
      <c r="A15" s="202">
        <v>10</v>
      </c>
      <c r="B15" s="8">
        <v>214700</v>
      </c>
      <c r="C15" s="8">
        <v>260600</v>
      </c>
      <c r="D15" s="8">
        <v>291500</v>
      </c>
      <c r="E15" s="8">
        <v>327900</v>
      </c>
      <c r="F15" s="8">
        <v>354200</v>
      </c>
      <c r="G15" s="8">
        <v>387400</v>
      </c>
      <c r="H15" s="8">
        <v>442900</v>
      </c>
      <c r="I15" s="8" t="s">
        <v>151</v>
      </c>
      <c r="J15" s="8" t="s">
        <v>151</v>
      </c>
    </row>
    <row r="16" spans="1:12">
      <c r="A16" s="202">
        <v>11</v>
      </c>
      <c r="B16" s="8">
        <v>216300</v>
      </c>
      <c r="C16" s="8">
        <v>261900</v>
      </c>
      <c r="D16" s="8">
        <v>292500</v>
      </c>
      <c r="E16" s="8">
        <v>329500</v>
      </c>
      <c r="F16" s="8">
        <v>355900</v>
      </c>
      <c r="G16" s="8">
        <v>389000</v>
      </c>
      <c r="H16" s="8">
        <v>444400</v>
      </c>
      <c r="I16" s="8" t="s">
        <v>151</v>
      </c>
      <c r="J16" s="8" t="s">
        <v>151</v>
      </c>
    </row>
    <row r="17" spans="1:10">
      <c r="A17" s="202">
        <v>12</v>
      </c>
      <c r="B17" s="8">
        <v>217900</v>
      </c>
      <c r="C17" s="8">
        <v>263200</v>
      </c>
      <c r="D17" s="8">
        <v>293500</v>
      </c>
      <c r="E17" s="8">
        <v>331100</v>
      </c>
      <c r="F17" s="8">
        <v>357500</v>
      </c>
      <c r="G17" s="8">
        <v>390500</v>
      </c>
      <c r="H17" s="8">
        <v>445900</v>
      </c>
      <c r="I17" s="8" t="s">
        <v>151</v>
      </c>
      <c r="J17" s="8" t="s">
        <v>151</v>
      </c>
    </row>
    <row r="18" spans="1:10">
      <c r="A18" s="202">
        <v>13</v>
      </c>
      <c r="B18" s="8">
        <v>219400</v>
      </c>
      <c r="C18" s="8">
        <v>264400</v>
      </c>
      <c r="D18" s="8">
        <v>294500</v>
      </c>
      <c r="E18" s="8">
        <v>332500</v>
      </c>
      <c r="F18" s="8">
        <v>359000</v>
      </c>
      <c r="G18" s="8">
        <v>392400</v>
      </c>
      <c r="H18" s="8">
        <v>447400</v>
      </c>
      <c r="I18" s="8" t="s">
        <v>151</v>
      </c>
      <c r="J18" s="8" t="s">
        <v>151</v>
      </c>
    </row>
    <row r="19" spans="1:10">
      <c r="A19" s="202">
        <v>14</v>
      </c>
      <c r="B19" s="8">
        <v>221100</v>
      </c>
      <c r="C19" s="8">
        <v>265600</v>
      </c>
      <c r="D19" s="8">
        <v>295800</v>
      </c>
      <c r="E19" s="14">
        <v>334100</v>
      </c>
      <c r="F19" s="8">
        <v>360600</v>
      </c>
      <c r="G19" s="8">
        <v>394300</v>
      </c>
      <c r="H19" s="8">
        <v>448700</v>
      </c>
      <c r="I19" s="8" t="s">
        <v>151</v>
      </c>
      <c r="J19" s="8" t="s">
        <v>151</v>
      </c>
    </row>
    <row r="20" spans="1:10">
      <c r="A20" s="202">
        <v>15</v>
      </c>
      <c r="B20" s="8">
        <v>222800</v>
      </c>
      <c r="C20" s="8">
        <v>266800</v>
      </c>
      <c r="D20" s="8">
        <v>297100</v>
      </c>
      <c r="E20" s="8">
        <v>335700</v>
      </c>
      <c r="F20" s="8">
        <v>362200</v>
      </c>
      <c r="G20" s="8">
        <v>396200</v>
      </c>
      <c r="H20" s="8">
        <v>450000</v>
      </c>
      <c r="I20" s="8" t="s">
        <v>151</v>
      </c>
      <c r="J20" s="8" t="s">
        <v>151</v>
      </c>
    </row>
    <row r="21" spans="1:10">
      <c r="A21" s="202">
        <v>16</v>
      </c>
      <c r="B21" s="8">
        <v>224500</v>
      </c>
      <c r="C21" s="8">
        <v>268000</v>
      </c>
      <c r="D21" s="8">
        <v>298300</v>
      </c>
      <c r="E21" s="8">
        <v>337300</v>
      </c>
      <c r="F21" s="8">
        <v>363700</v>
      </c>
      <c r="G21" s="8">
        <v>398000</v>
      </c>
      <c r="H21" s="8">
        <v>451200</v>
      </c>
      <c r="I21" s="8" t="s">
        <v>151</v>
      </c>
      <c r="J21" s="8" t="s">
        <v>151</v>
      </c>
    </row>
    <row r="22" spans="1:10">
      <c r="A22" s="202">
        <v>17</v>
      </c>
      <c r="B22" s="8">
        <v>225700</v>
      </c>
      <c r="C22" s="8">
        <v>269100</v>
      </c>
      <c r="D22" s="8">
        <v>299500</v>
      </c>
      <c r="E22" s="8">
        <v>338700</v>
      </c>
      <c r="F22" s="8">
        <v>365100</v>
      </c>
      <c r="G22" s="8">
        <v>399500</v>
      </c>
      <c r="H22" s="8">
        <v>452400</v>
      </c>
      <c r="I22" s="8" t="s">
        <v>151</v>
      </c>
      <c r="J22" s="8" t="s">
        <v>151</v>
      </c>
    </row>
    <row r="23" spans="1:10">
      <c r="A23" s="202">
        <v>18</v>
      </c>
      <c r="B23" s="8">
        <v>227300</v>
      </c>
      <c r="C23" s="8">
        <v>270200</v>
      </c>
      <c r="D23" s="8">
        <v>300800</v>
      </c>
      <c r="E23" s="8">
        <v>340400</v>
      </c>
      <c r="F23" s="8">
        <v>366800</v>
      </c>
      <c r="G23" s="8">
        <v>401300</v>
      </c>
      <c r="H23" s="8">
        <v>453700</v>
      </c>
      <c r="I23" s="8" t="s">
        <v>151</v>
      </c>
      <c r="J23" s="8" t="s">
        <v>151</v>
      </c>
    </row>
    <row r="24" spans="1:10">
      <c r="A24" s="202">
        <v>19</v>
      </c>
      <c r="B24" s="8">
        <v>228900</v>
      </c>
      <c r="C24" s="8">
        <v>271300</v>
      </c>
      <c r="D24" s="8">
        <v>302000</v>
      </c>
      <c r="E24" s="8">
        <v>342000</v>
      </c>
      <c r="F24" s="8">
        <v>368400</v>
      </c>
      <c r="G24" s="8">
        <v>403000</v>
      </c>
      <c r="H24" s="8">
        <v>455000</v>
      </c>
      <c r="I24" s="8" t="s">
        <v>151</v>
      </c>
      <c r="J24" s="8" t="s">
        <v>151</v>
      </c>
    </row>
    <row r="25" spans="1:10">
      <c r="A25" s="202">
        <v>20</v>
      </c>
      <c r="B25" s="8">
        <v>230400</v>
      </c>
      <c r="C25" s="8">
        <v>272400</v>
      </c>
      <c r="D25" s="8">
        <v>303200</v>
      </c>
      <c r="E25" s="8">
        <v>343600</v>
      </c>
      <c r="F25" s="8">
        <v>370000</v>
      </c>
      <c r="G25" s="8">
        <v>404600</v>
      </c>
      <c r="H25" s="8">
        <v>456200</v>
      </c>
      <c r="I25" s="8" t="s">
        <v>151</v>
      </c>
      <c r="J25" s="8" t="s">
        <v>151</v>
      </c>
    </row>
    <row r="26" spans="1:10">
      <c r="A26" s="202">
        <v>21</v>
      </c>
      <c r="B26" s="8">
        <v>231900</v>
      </c>
      <c r="C26" s="8">
        <v>273300</v>
      </c>
      <c r="D26" s="8">
        <v>304200</v>
      </c>
      <c r="E26" s="8">
        <v>345000</v>
      </c>
      <c r="F26" s="8">
        <v>371100</v>
      </c>
      <c r="G26" s="8">
        <v>406300</v>
      </c>
      <c r="H26" s="8">
        <v>457400</v>
      </c>
      <c r="I26" s="8" t="s">
        <v>151</v>
      </c>
      <c r="J26" s="8" t="s">
        <v>151</v>
      </c>
    </row>
    <row r="27" spans="1:10">
      <c r="A27" s="202">
        <v>22</v>
      </c>
      <c r="B27" s="8">
        <v>233500</v>
      </c>
      <c r="C27" s="8">
        <v>274300</v>
      </c>
      <c r="D27" s="8">
        <v>305400</v>
      </c>
      <c r="E27" s="8">
        <v>346700</v>
      </c>
      <c r="F27" s="8">
        <v>372600</v>
      </c>
      <c r="G27" s="8">
        <v>407700</v>
      </c>
      <c r="H27" s="8">
        <v>458200</v>
      </c>
      <c r="I27" s="8" t="s">
        <v>151</v>
      </c>
      <c r="J27" s="8" t="s">
        <v>151</v>
      </c>
    </row>
    <row r="28" spans="1:10">
      <c r="A28" s="202">
        <v>23</v>
      </c>
      <c r="B28" s="8">
        <v>235100</v>
      </c>
      <c r="C28" s="8">
        <v>275300</v>
      </c>
      <c r="D28" s="8">
        <v>306600</v>
      </c>
      <c r="E28" s="8">
        <v>348400</v>
      </c>
      <c r="F28" s="8">
        <v>374100</v>
      </c>
      <c r="G28" s="8">
        <v>409100</v>
      </c>
      <c r="H28" s="8">
        <v>459000</v>
      </c>
      <c r="I28" s="8" t="s">
        <v>151</v>
      </c>
      <c r="J28" s="8" t="s">
        <v>151</v>
      </c>
    </row>
    <row r="29" spans="1:10">
      <c r="A29" s="202">
        <v>24</v>
      </c>
      <c r="B29" s="8">
        <v>236700</v>
      </c>
      <c r="C29" s="8">
        <v>276300</v>
      </c>
      <c r="D29" s="8">
        <v>307900</v>
      </c>
      <c r="E29" s="8">
        <v>350000</v>
      </c>
      <c r="F29" s="8">
        <v>375600</v>
      </c>
      <c r="G29" s="8">
        <v>410500</v>
      </c>
      <c r="H29" s="8">
        <v>459800</v>
      </c>
      <c r="I29" s="8" t="s">
        <v>151</v>
      </c>
      <c r="J29" s="8" t="s">
        <v>151</v>
      </c>
    </row>
    <row r="30" spans="1:10">
      <c r="A30" s="202">
        <v>25</v>
      </c>
      <c r="B30" s="8">
        <v>238300</v>
      </c>
      <c r="C30" s="8">
        <v>277300</v>
      </c>
      <c r="D30" s="8">
        <v>309200</v>
      </c>
      <c r="E30" s="8">
        <v>351200</v>
      </c>
      <c r="F30" s="8">
        <v>377300</v>
      </c>
      <c r="G30" s="8">
        <v>411900</v>
      </c>
      <c r="H30" s="8">
        <v>460400</v>
      </c>
      <c r="I30" s="8" t="s">
        <v>151</v>
      </c>
      <c r="J30" s="8" t="s">
        <v>151</v>
      </c>
    </row>
    <row r="31" spans="1:10">
      <c r="A31" s="202">
        <v>26</v>
      </c>
      <c r="B31" s="8">
        <v>240000</v>
      </c>
      <c r="C31" s="8">
        <v>278200</v>
      </c>
      <c r="D31" s="8">
        <v>310200</v>
      </c>
      <c r="E31" s="8">
        <v>353100</v>
      </c>
      <c r="F31" s="8">
        <v>379100</v>
      </c>
      <c r="G31" s="8">
        <v>413100</v>
      </c>
      <c r="H31" s="8">
        <v>461000</v>
      </c>
      <c r="I31" s="8" t="s">
        <v>151</v>
      </c>
      <c r="J31" s="8" t="s">
        <v>151</v>
      </c>
    </row>
    <row r="32" spans="1:10">
      <c r="A32" s="202">
        <v>27</v>
      </c>
      <c r="B32" s="8">
        <v>241300</v>
      </c>
      <c r="C32" s="8">
        <v>279000</v>
      </c>
      <c r="D32" s="8">
        <v>311200</v>
      </c>
      <c r="E32" s="8">
        <v>354800</v>
      </c>
      <c r="F32" s="8">
        <v>380700</v>
      </c>
      <c r="G32" s="8">
        <v>414300</v>
      </c>
      <c r="H32" s="8">
        <v>461600</v>
      </c>
      <c r="I32" s="8" t="s">
        <v>151</v>
      </c>
      <c r="J32" s="8" t="s">
        <v>151</v>
      </c>
    </row>
    <row r="33" spans="1:10">
      <c r="A33" s="202">
        <v>28</v>
      </c>
      <c r="B33" s="8">
        <v>242600</v>
      </c>
      <c r="C33" s="8">
        <v>279900</v>
      </c>
      <c r="D33" s="8">
        <v>312200</v>
      </c>
      <c r="E33" s="8">
        <v>356400</v>
      </c>
      <c r="F33" s="8">
        <v>382400</v>
      </c>
      <c r="G33" s="8">
        <v>415300</v>
      </c>
      <c r="H33" s="8">
        <v>462200</v>
      </c>
      <c r="I33" s="8" t="s">
        <v>151</v>
      </c>
      <c r="J33" s="8" t="s">
        <v>151</v>
      </c>
    </row>
    <row r="34" spans="1:10">
      <c r="A34" s="202">
        <v>29</v>
      </c>
      <c r="B34" s="8">
        <v>243900</v>
      </c>
      <c r="C34" s="8">
        <v>280700</v>
      </c>
      <c r="D34" s="8">
        <v>313300</v>
      </c>
      <c r="E34" s="8">
        <v>357900</v>
      </c>
      <c r="F34" s="8">
        <v>383800</v>
      </c>
      <c r="G34" s="8">
        <v>416400</v>
      </c>
      <c r="H34" s="8">
        <v>462900</v>
      </c>
      <c r="I34" s="8" t="s">
        <v>151</v>
      </c>
      <c r="J34" s="8" t="s">
        <v>151</v>
      </c>
    </row>
    <row r="35" spans="1:10">
      <c r="A35" s="202">
        <v>30</v>
      </c>
      <c r="B35" s="8">
        <v>245000</v>
      </c>
      <c r="C35" s="8">
        <v>281500</v>
      </c>
      <c r="D35" s="8">
        <v>314500</v>
      </c>
      <c r="E35" s="8">
        <v>359500</v>
      </c>
      <c r="F35" s="8">
        <v>385100</v>
      </c>
      <c r="G35" s="8">
        <v>417600</v>
      </c>
      <c r="H35" s="8">
        <v>463700</v>
      </c>
      <c r="I35" s="8" t="s">
        <v>151</v>
      </c>
      <c r="J35" s="8" t="s">
        <v>151</v>
      </c>
    </row>
    <row r="36" spans="1:10">
      <c r="A36" s="202">
        <v>31</v>
      </c>
      <c r="B36" s="8">
        <v>246100</v>
      </c>
      <c r="C36" s="8">
        <v>282300</v>
      </c>
      <c r="D36" s="8">
        <v>315600</v>
      </c>
      <c r="E36" s="8">
        <v>361100</v>
      </c>
      <c r="F36" s="8">
        <v>386300</v>
      </c>
      <c r="G36" s="8">
        <v>418700</v>
      </c>
      <c r="H36" s="8">
        <v>464100</v>
      </c>
      <c r="I36" s="8" t="s">
        <v>151</v>
      </c>
      <c r="J36" s="8" t="s">
        <v>151</v>
      </c>
    </row>
    <row r="37" spans="1:10">
      <c r="A37" s="202">
        <v>32</v>
      </c>
      <c r="B37" s="8">
        <v>247200</v>
      </c>
      <c r="C37" s="8">
        <v>283000</v>
      </c>
      <c r="D37" s="8">
        <v>316800</v>
      </c>
      <c r="E37" s="8">
        <v>362700</v>
      </c>
      <c r="F37" s="8">
        <v>387700</v>
      </c>
      <c r="G37" s="8">
        <v>419800</v>
      </c>
      <c r="H37" s="8">
        <v>464800</v>
      </c>
      <c r="I37" s="8" t="s">
        <v>151</v>
      </c>
      <c r="J37" s="8" t="s">
        <v>151</v>
      </c>
    </row>
    <row r="38" spans="1:10">
      <c r="A38" s="202">
        <v>33</v>
      </c>
      <c r="B38" s="8">
        <v>248300</v>
      </c>
      <c r="C38" s="8">
        <v>283700</v>
      </c>
      <c r="D38" s="14">
        <v>317900</v>
      </c>
      <c r="E38" s="8">
        <v>364400</v>
      </c>
      <c r="F38" s="8">
        <v>388800</v>
      </c>
      <c r="G38" s="8">
        <v>420500</v>
      </c>
      <c r="H38" s="8">
        <v>465300</v>
      </c>
      <c r="I38" s="8" t="s">
        <v>151</v>
      </c>
      <c r="J38" s="8" t="s">
        <v>151</v>
      </c>
    </row>
    <row r="39" spans="1:10">
      <c r="A39" s="202">
        <v>34</v>
      </c>
      <c r="B39" s="8">
        <v>249200</v>
      </c>
      <c r="C39" s="8">
        <v>284500</v>
      </c>
      <c r="D39" s="8">
        <v>319200</v>
      </c>
      <c r="E39" s="8">
        <v>366200</v>
      </c>
      <c r="F39" s="8">
        <v>389700</v>
      </c>
      <c r="G39" s="8">
        <v>421200</v>
      </c>
      <c r="H39" s="8">
        <v>465700</v>
      </c>
      <c r="I39" s="8" t="s">
        <v>151</v>
      </c>
      <c r="J39" s="8" t="s">
        <v>151</v>
      </c>
    </row>
    <row r="40" spans="1:10">
      <c r="A40" s="202">
        <v>35</v>
      </c>
      <c r="B40" s="8">
        <v>250100</v>
      </c>
      <c r="C40" s="8">
        <v>285300</v>
      </c>
      <c r="D40" s="8">
        <v>320500</v>
      </c>
      <c r="E40" s="8">
        <v>368000</v>
      </c>
      <c r="F40" s="8">
        <v>390700</v>
      </c>
      <c r="G40" s="8">
        <v>421800</v>
      </c>
      <c r="H40" s="8">
        <v>466100</v>
      </c>
      <c r="I40" s="8" t="s">
        <v>151</v>
      </c>
      <c r="J40" s="8" t="s">
        <v>151</v>
      </c>
    </row>
    <row r="41" spans="1:10">
      <c r="A41" s="202">
        <v>36</v>
      </c>
      <c r="B41" s="8">
        <v>251100</v>
      </c>
      <c r="C41" s="8">
        <v>285900</v>
      </c>
      <c r="D41" s="8">
        <v>321800</v>
      </c>
      <c r="E41" s="8">
        <v>369800</v>
      </c>
      <c r="F41" s="8">
        <v>391700</v>
      </c>
      <c r="G41" s="8">
        <v>422500</v>
      </c>
      <c r="H41" s="8">
        <v>466500</v>
      </c>
      <c r="I41" s="8" t="s">
        <v>151</v>
      </c>
      <c r="J41" s="8" t="s">
        <v>151</v>
      </c>
    </row>
    <row r="42" spans="1:10">
      <c r="A42" s="202">
        <v>37</v>
      </c>
      <c r="B42" s="8">
        <v>252100</v>
      </c>
      <c r="C42" s="8">
        <v>286600</v>
      </c>
      <c r="D42" s="8">
        <v>323000</v>
      </c>
      <c r="E42" s="8">
        <v>371300</v>
      </c>
      <c r="F42" s="8">
        <v>392500</v>
      </c>
      <c r="G42" s="8">
        <v>423100</v>
      </c>
      <c r="H42" s="8">
        <v>466900</v>
      </c>
      <c r="I42" s="8" t="s">
        <v>151</v>
      </c>
      <c r="J42" s="8" t="s">
        <v>151</v>
      </c>
    </row>
    <row r="43" spans="1:10">
      <c r="A43" s="202">
        <v>38</v>
      </c>
      <c r="B43" s="8">
        <v>253000</v>
      </c>
      <c r="C43" s="8">
        <v>287400</v>
      </c>
      <c r="D43" s="8">
        <v>324300</v>
      </c>
      <c r="E43" s="8">
        <v>372700</v>
      </c>
      <c r="F43" s="8">
        <v>393400</v>
      </c>
      <c r="G43" s="8">
        <v>423700</v>
      </c>
      <c r="H43" s="8">
        <v>467200</v>
      </c>
      <c r="I43" s="8" t="s">
        <v>151</v>
      </c>
      <c r="J43" s="8" t="s">
        <v>151</v>
      </c>
    </row>
    <row r="44" spans="1:10">
      <c r="A44" s="202">
        <v>39</v>
      </c>
      <c r="B44" s="8">
        <v>253900</v>
      </c>
      <c r="C44" s="8">
        <v>288100</v>
      </c>
      <c r="D44" s="8">
        <v>325600</v>
      </c>
      <c r="E44" s="8">
        <v>374100</v>
      </c>
      <c r="F44" s="8">
        <v>394300</v>
      </c>
      <c r="G44" s="8">
        <v>424200</v>
      </c>
      <c r="H44" s="8">
        <v>467500</v>
      </c>
      <c r="I44" s="8" t="s">
        <v>151</v>
      </c>
      <c r="J44" s="8" t="s">
        <v>151</v>
      </c>
    </row>
    <row r="45" spans="1:10">
      <c r="A45" s="202">
        <v>40</v>
      </c>
      <c r="B45" s="8">
        <v>254700</v>
      </c>
      <c r="C45" s="8">
        <v>288800</v>
      </c>
      <c r="D45" s="8">
        <v>326900</v>
      </c>
      <c r="E45" s="8">
        <v>375500</v>
      </c>
      <c r="F45" s="8">
        <v>395100</v>
      </c>
      <c r="G45" s="8">
        <v>424600</v>
      </c>
      <c r="H45" s="8">
        <v>467800</v>
      </c>
      <c r="I45" s="8" t="s">
        <v>151</v>
      </c>
      <c r="J45" s="8" t="s">
        <v>151</v>
      </c>
    </row>
    <row r="46" spans="1:10">
      <c r="A46" s="202">
        <v>41</v>
      </c>
      <c r="B46" s="8">
        <v>255500</v>
      </c>
      <c r="C46" s="8">
        <v>289500</v>
      </c>
      <c r="D46" s="8">
        <v>328200</v>
      </c>
      <c r="E46" s="8">
        <v>377000</v>
      </c>
      <c r="F46" s="8">
        <v>395900</v>
      </c>
      <c r="G46" s="8">
        <v>425000</v>
      </c>
      <c r="H46" s="8">
        <v>468100</v>
      </c>
      <c r="I46" s="8" t="s">
        <v>151</v>
      </c>
      <c r="J46" s="8" t="s">
        <v>151</v>
      </c>
    </row>
    <row r="47" spans="1:10">
      <c r="A47" s="202">
        <v>42</v>
      </c>
      <c r="B47" s="8">
        <v>256200</v>
      </c>
      <c r="C47" s="8">
        <v>290200</v>
      </c>
      <c r="D47" s="8">
        <v>329400</v>
      </c>
      <c r="E47" s="8">
        <v>377800</v>
      </c>
      <c r="F47" s="8">
        <v>396700</v>
      </c>
      <c r="G47" s="8">
        <v>425200</v>
      </c>
      <c r="H47" s="8">
        <v>468400</v>
      </c>
      <c r="I47" s="8" t="s">
        <v>151</v>
      </c>
      <c r="J47" s="8" t="s">
        <v>151</v>
      </c>
    </row>
    <row r="48" spans="1:10">
      <c r="A48" s="202">
        <v>43</v>
      </c>
      <c r="B48" s="8">
        <v>256800</v>
      </c>
      <c r="C48" s="8">
        <v>290900</v>
      </c>
      <c r="D48" s="8">
        <v>330700</v>
      </c>
      <c r="E48" s="8">
        <v>378700</v>
      </c>
      <c r="F48" s="8">
        <v>397500</v>
      </c>
      <c r="G48" s="8">
        <v>425500</v>
      </c>
      <c r="H48" s="8">
        <v>468700</v>
      </c>
      <c r="I48" s="8" t="s">
        <v>151</v>
      </c>
      <c r="J48" s="8" t="s">
        <v>151</v>
      </c>
    </row>
    <row r="49" spans="1:10">
      <c r="A49" s="202">
        <v>44</v>
      </c>
      <c r="B49" s="8">
        <v>257400</v>
      </c>
      <c r="C49" s="8">
        <v>291600</v>
      </c>
      <c r="D49" s="8">
        <v>331800</v>
      </c>
      <c r="E49" s="8">
        <v>379700</v>
      </c>
      <c r="F49" s="8">
        <v>398200</v>
      </c>
      <c r="G49" s="8">
        <v>425800</v>
      </c>
      <c r="H49" s="8">
        <v>469000</v>
      </c>
      <c r="I49" s="8" t="s">
        <v>151</v>
      </c>
      <c r="J49" s="8" t="s">
        <v>151</v>
      </c>
    </row>
    <row r="50" spans="1:10">
      <c r="A50" s="202">
        <v>45</v>
      </c>
      <c r="B50" s="8">
        <v>258100</v>
      </c>
      <c r="C50" s="8">
        <v>292300</v>
      </c>
      <c r="D50" s="8">
        <v>332700</v>
      </c>
      <c r="E50" s="8">
        <v>380600</v>
      </c>
      <c r="F50" s="8">
        <v>398900</v>
      </c>
      <c r="G50" s="8">
        <v>426100</v>
      </c>
      <c r="H50" s="8">
        <v>469300</v>
      </c>
      <c r="I50" s="8" t="s">
        <v>151</v>
      </c>
      <c r="J50" s="8" t="s">
        <v>151</v>
      </c>
    </row>
    <row r="51" spans="1:10">
      <c r="A51" s="202">
        <v>46</v>
      </c>
      <c r="B51" s="8">
        <v>258700</v>
      </c>
      <c r="C51" s="8">
        <v>292900</v>
      </c>
      <c r="D51" s="8">
        <v>334000</v>
      </c>
      <c r="E51" s="8">
        <v>381700</v>
      </c>
      <c r="F51" s="8">
        <v>399600</v>
      </c>
      <c r="G51" s="8">
        <v>426400</v>
      </c>
      <c r="H51" s="8" t="s">
        <v>151</v>
      </c>
      <c r="I51" s="8" t="s">
        <v>151</v>
      </c>
      <c r="J51" s="8" t="s">
        <v>151</v>
      </c>
    </row>
    <row r="52" spans="1:10">
      <c r="A52" s="202">
        <v>47</v>
      </c>
      <c r="B52" s="8">
        <v>259300</v>
      </c>
      <c r="C52" s="8">
        <v>293600</v>
      </c>
      <c r="D52" s="8">
        <v>335300</v>
      </c>
      <c r="E52" s="8">
        <v>382600</v>
      </c>
      <c r="F52" s="8">
        <v>400300</v>
      </c>
      <c r="G52" s="8">
        <v>426700</v>
      </c>
      <c r="H52" s="8" t="s">
        <v>151</v>
      </c>
      <c r="I52" s="8" t="s">
        <v>151</v>
      </c>
      <c r="J52" s="8" t="s">
        <v>151</v>
      </c>
    </row>
    <row r="53" spans="1:10">
      <c r="A53" s="202">
        <v>48</v>
      </c>
      <c r="B53" s="8">
        <v>259900</v>
      </c>
      <c r="C53" s="8">
        <v>294200</v>
      </c>
      <c r="D53" s="8">
        <v>336600</v>
      </c>
      <c r="E53" s="8">
        <v>383600</v>
      </c>
      <c r="F53" s="8">
        <v>401000</v>
      </c>
      <c r="G53" s="8">
        <v>427000</v>
      </c>
      <c r="H53" s="8" t="s">
        <v>151</v>
      </c>
      <c r="I53" s="8" t="s">
        <v>151</v>
      </c>
      <c r="J53" s="8" t="s">
        <v>151</v>
      </c>
    </row>
    <row r="54" spans="1:10">
      <c r="A54" s="202">
        <v>49</v>
      </c>
      <c r="B54" s="8">
        <v>260400</v>
      </c>
      <c r="C54" s="8">
        <v>294900</v>
      </c>
      <c r="D54" s="8">
        <v>337700</v>
      </c>
      <c r="E54" s="8">
        <v>384500</v>
      </c>
      <c r="F54" s="8">
        <v>401500</v>
      </c>
      <c r="G54" s="8">
        <v>427200</v>
      </c>
      <c r="H54" s="8" t="s">
        <v>151</v>
      </c>
      <c r="I54" s="8" t="s">
        <v>151</v>
      </c>
      <c r="J54" s="8" t="s">
        <v>151</v>
      </c>
    </row>
    <row r="55" spans="1:10">
      <c r="A55" s="202">
        <v>50</v>
      </c>
      <c r="B55" s="8">
        <v>261000</v>
      </c>
      <c r="C55" s="8">
        <v>295500</v>
      </c>
      <c r="D55" s="8">
        <v>339000</v>
      </c>
      <c r="E55" s="8">
        <v>385200</v>
      </c>
      <c r="F55" s="8">
        <v>402100</v>
      </c>
      <c r="G55" s="8">
        <v>427500</v>
      </c>
      <c r="H55" s="8" t="s">
        <v>151</v>
      </c>
      <c r="I55" s="8" t="s">
        <v>151</v>
      </c>
      <c r="J55" s="8" t="s">
        <v>151</v>
      </c>
    </row>
    <row r="56" spans="1:10">
      <c r="A56" s="202">
        <v>51</v>
      </c>
      <c r="B56" s="8">
        <v>261600</v>
      </c>
      <c r="C56" s="8">
        <v>296200</v>
      </c>
      <c r="D56" s="8">
        <v>340200</v>
      </c>
      <c r="E56" s="8">
        <v>385900</v>
      </c>
      <c r="F56" s="8">
        <v>402700</v>
      </c>
      <c r="G56" s="8">
        <v>427700</v>
      </c>
      <c r="H56" s="8" t="s">
        <v>151</v>
      </c>
      <c r="I56" s="8" t="s">
        <v>151</v>
      </c>
      <c r="J56" s="8" t="s">
        <v>151</v>
      </c>
    </row>
    <row r="57" spans="1:10">
      <c r="A57" s="202">
        <v>52</v>
      </c>
      <c r="B57" s="8">
        <v>262100</v>
      </c>
      <c r="C57" s="8">
        <v>296900</v>
      </c>
      <c r="D57" s="8">
        <v>341400</v>
      </c>
      <c r="E57" s="8">
        <v>386500</v>
      </c>
      <c r="F57" s="8">
        <v>403400</v>
      </c>
      <c r="G57" s="8">
        <v>428000</v>
      </c>
      <c r="H57" s="8" t="s">
        <v>151</v>
      </c>
      <c r="I57" s="8" t="s">
        <v>151</v>
      </c>
      <c r="J57" s="8" t="s">
        <v>151</v>
      </c>
    </row>
    <row r="58" spans="1:10">
      <c r="A58" s="202">
        <v>53</v>
      </c>
      <c r="B58" s="8">
        <v>262500</v>
      </c>
      <c r="C58" s="7">
        <v>297400</v>
      </c>
      <c r="D58" s="8">
        <v>342700</v>
      </c>
      <c r="E58" s="8">
        <v>386900</v>
      </c>
      <c r="F58" s="8">
        <v>403800</v>
      </c>
      <c r="G58" s="8">
        <v>428200</v>
      </c>
      <c r="H58" s="8" t="s">
        <v>151</v>
      </c>
      <c r="I58" s="8" t="s">
        <v>151</v>
      </c>
      <c r="J58" s="8" t="s">
        <v>151</v>
      </c>
    </row>
    <row r="59" spans="1:10">
      <c r="A59" s="202">
        <v>54</v>
      </c>
      <c r="B59" s="8">
        <v>262900</v>
      </c>
      <c r="C59" s="203">
        <v>298000</v>
      </c>
      <c r="D59" s="8">
        <v>343700</v>
      </c>
      <c r="E59" s="8">
        <v>387500</v>
      </c>
      <c r="F59" s="8">
        <v>404400</v>
      </c>
      <c r="G59" s="8">
        <v>428500</v>
      </c>
      <c r="H59" s="8" t="s">
        <v>151</v>
      </c>
      <c r="I59" s="8" t="s">
        <v>151</v>
      </c>
      <c r="J59" s="8" t="s">
        <v>151</v>
      </c>
    </row>
    <row r="60" spans="1:10">
      <c r="A60" s="202">
        <v>55</v>
      </c>
      <c r="B60" s="8">
        <v>263200</v>
      </c>
      <c r="C60" s="8">
        <v>298600</v>
      </c>
      <c r="D60" s="8">
        <v>344800</v>
      </c>
      <c r="E60" s="8">
        <v>388100</v>
      </c>
      <c r="F60" s="8">
        <v>405000</v>
      </c>
      <c r="G60" s="8">
        <v>428800</v>
      </c>
      <c r="H60" s="8" t="s">
        <v>151</v>
      </c>
      <c r="I60" s="8" t="s">
        <v>151</v>
      </c>
      <c r="J60" s="8" t="s">
        <v>151</v>
      </c>
    </row>
    <row r="61" spans="1:10">
      <c r="A61" s="202">
        <v>56</v>
      </c>
      <c r="B61" s="8">
        <v>263500</v>
      </c>
      <c r="C61" s="8">
        <v>299300</v>
      </c>
      <c r="D61" s="8">
        <v>345900</v>
      </c>
      <c r="E61" s="8">
        <v>388800</v>
      </c>
      <c r="F61" s="8">
        <v>405500</v>
      </c>
      <c r="G61" s="8">
        <v>429100</v>
      </c>
      <c r="H61" s="8" t="s">
        <v>151</v>
      </c>
      <c r="I61" s="8" t="s">
        <v>151</v>
      </c>
      <c r="J61" s="8" t="s">
        <v>151</v>
      </c>
    </row>
    <row r="62" spans="1:10">
      <c r="A62" s="202">
        <v>57</v>
      </c>
      <c r="B62" s="8">
        <v>263800</v>
      </c>
      <c r="C62" s="8">
        <v>299900</v>
      </c>
      <c r="D62" s="8">
        <v>346600</v>
      </c>
      <c r="E62" s="8">
        <v>389100</v>
      </c>
      <c r="F62" s="8">
        <v>405900</v>
      </c>
      <c r="G62" s="8">
        <v>429300</v>
      </c>
      <c r="H62" s="8" t="s">
        <v>151</v>
      </c>
      <c r="I62" s="8" t="s">
        <v>151</v>
      </c>
      <c r="J62" s="8" t="s">
        <v>151</v>
      </c>
    </row>
    <row r="63" spans="1:10">
      <c r="A63" s="202">
        <v>58</v>
      </c>
      <c r="B63" s="8">
        <v>264100</v>
      </c>
      <c r="C63" s="8">
        <v>300500</v>
      </c>
      <c r="D63" s="8">
        <v>347500</v>
      </c>
      <c r="E63" s="8">
        <v>389800</v>
      </c>
      <c r="F63" s="8">
        <v>406500</v>
      </c>
      <c r="G63" s="8">
        <v>429600</v>
      </c>
      <c r="H63" s="8" t="s">
        <v>151</v>
      </c>
      <c r="I63" s="8" t="s">
        <v>151</v>
      </c>
      <c r="J63" s="8" t="s">
        <v>151</v>
      </c>
    </row>
    <row r="64" spans="1:10">
      <c r="A64" s="202">
        <v>59</v>
      </c>
      <c r="B64" s="8">
        <v>264400</v>
      </c>
      <c r="C64" s="8">
        <v>301100</v>
      </c>
      <c r="D64" s="8">
        <v>348200</v>
      </c>
      <c r="E64" s="8">
        <v>390500</v>
      </c>
      <c r="F64" s="8">
        <v>407100</v>
      </c>
      <c r="G64" s="8">
        <v>429900</v>
      </c>
      <c r="H64" s="8" t="s">
        <v>151</v>
      </c>
      <c r="I64" s="8" t="s">
        <v>151</v>
      </c>
      <c r="J64" s="8" t="s">
        <v>151</v>
      </c>
    </row>
    <row r="65" spans="1:10">
      <c r="A65" s="202">
        <v>60</v>
      </c>
      <c r="B65" s="8">
        <v>264700</v>
      </c>
      <c r="C65" s="8">
        <v>301800</v>
      </c>
      <c r="D65" s="8">
        <v>349000</v>
      </c>
      <c r="E65" s="8">
        <v>391100</v>
      </c>
      <c r="F65" s="8">
        <v>407600</v>
      </c>
      <c r="G65" s="8">
        <v>430100</v>
      </c>
      <c r="H65" s="8" t="s">
        <v>151</v>
      </c>
      <c r="I65" s="8" t="s">
        <v>151</v>
      </c>
      <c r="J65" s="8" t="s">
        <v>151</v>
      </c>
    </row>
    <row r="66" spans="1:10">
      <c r="A66" s="202">
        <v>61</v>
      </c>
      <c r="B66" s="8">
        <v>265000</v>
      </c>
      <c r="C66" s="8">
        <v>302400</v>
      </c>
      <c r="D66" s="8">
        <v>349800</v>
      </c>
      <c r="E66" s="8">
        <v>391400</v>
      </c>
      <c r="F66" s="8">
        <v>408000</v>
      </c>
      <c r="G66" s="8">
        <v>430300</v>
      </c>
      <c r="H66" s="8" t="s">
        <v>151</v>
      </c>
      <c r="I66" s="8" t="s">
        <v>151</v>
      </c>
      <c r="J66" s="8" t="s">
        <v>151</v>
      </c>
    </row>
    <row r="67" spans="1:10">
      <c r="A67" s="202">
        <v>62</v>
      </c>
      <c r="B67" s="8">
        <v>265300</v>
      </c>
      <c r="C67" s="8">
        <v>303000</v>
      </c>
      <c r="D67" s="8">
        <v>350200</v>
      </c>
      <c r="E67" s="8">
        <v>391900</v>
      </c>
      <c r="F67" s="8">
        <v>408500</v>
      </c>
      <c r="G67" s="8">
        <v>430600</v>
      </c>
      <c r="H67" s="8" t="s">
        <v>151</v>
      </c>
      <c r="I67" s="8" t="s">
        <v>151</v>
      </c>
      <c r="J67" s="8" t="s">
        <v>151</v>
      </c>
    </row>
    <row r="68" spans="1:10">
      <c r="A68" s="202">
        <v>63</v>
      </c>
      <c r="B68" s="8">
        <v>265600</v>
      </c>
      <c r="C68" s="8">
        <v>303500</v>
      </c>
      <c r="D68" s="8">
        <v>350700</v>
      </c>
      <c r="E68" s="8">
        <v>392500</v>
      </c>
      <c r="F68" s="8">
        <v>409000</v>
      </c>
      <c r="G68" s="8">
        <v>430900</v>
      </c>
      <c r="H68" s="8" t="s">
        <v>151</v>
      </c>
      <c r="I68" s="8" t="s">
        <v>151</v>
      </c>
      <c r="J68" s="8" t="s">
        <v>151</v>
      </c>
    </row>
    <row r="69" spans="1:10">
      <c r="A69" s="202">
        <v>64</v>
      </c>
      <c r="B69" s="8">
        <v>265900</v>
      </c>
      <c r="C69" s="8">
        <v>304000</v>
      </c>
      <c r="D69" s="8">
        <v>351400</v>
      </c>
      <c r="E69" s="8">
        <v>393100</v>
      </c>
      <c r="F69" s="8">
        <v>409600</v>
      </c>
      <c r="G69" s="8">
        <v>431100</v>
      </c>
      <c r="H69" s="8" t="s">
        <v>151</v>
      </c>
      <c r="I69" s="8" t="s">
        <v>151</v>
      </c>
      <c r="J69" s="8" t="s">
        <v>151</v>
      </c>
    </row>
    <row r="70" spans="1:10">
      <c r="A70" s="202">
        <v>65</v>
      </c>
      <c r="B70" s="8">
        <v>266200</v>
      </c>
      <c r="C70" s="8">
        <v>304500</v>
      </c>
      <c r="D70" s="8">
        <v>352200</v>
      </c>
      <c r="E70" s="8">
        <v>393400</v>
      </c>
      <c r="F70" s="8">
        <v>409900</v>
      </c>
      <c r="G70" s="8">
        <v>431300</v>
      </c>
      <c r="H70" s="8" t="s">
        <v>151</v>
      </c>
      <c r="I70" s="8" t="s">
        <v>151</v>
      </c>
      <c r="J70" s="8" t="s">
        <v>151</v>
      </c>
    </row>
    <row r="71" spans="1:10">
      <c r="A71" s="202">
        <v>66</v>
      </c>
      <c r="B71" s="8">
        <v>266500</v>
      </c>
      <c r="C71" s="8">
        <v>305100</v>
      </c>
      <c r="D71" s="8">
        <v>352900</v>
      </c>
      <c r="E71" s="8">
        <v>394000</v>
      </c>
      <c r="F71" s="8">
        <v>410300</v>
      </c>
      <c r="G71" s="8">
        <v>431600</v>
      </c>
      <c r="H71" s="8" t="s">
        <v>151</v>
      </c>
      <c r="I71" s="8" t="s">
        <v>151</v>
      </c>
      <c r="J71" s="8" t="s">
        <v>151</v>
      </c>
    </row>
    <row r="72" spans="1:10">
      <c r="A72" s="202">
        <v>67</v>
      </c>
      <c r="B72" s="8">
        <v>266800</v>
      </c>
      <c r="C72" s="8">
        <v>305600</v>
      </c>
      <c r="D72" s="8">
        <v>353600</v>
      </c>
      <c r="E72" s="8">
        <v>394700</v>
      </c>
      <c r="F72" s="8">
        <v>410600</v>
      </c>
      <c r="G72" s="8">
        <v>431900</v>
      </c>
      <c r="H72" s="8" t="s">
        <v>151</v>
      </c>
      <c r="I72" s="8" t="s">
        <v>151</v>
      </c>
      <c r="J72" s="8" t="s">
        <v>151</v>
      </c>
    </row>
    <row r="73" spans="1:10">
      <c r="A73" s="202">
        <v>68</v>
      </c>
      <c r="B73" s="8">
        <v>267100</v>
      </c>
      <c r="C73" s="8">
        <v>306200</v>
      </c>
      <c r="D73" s="8">
        <v>354200</v>
      </c>
      <c r="E73" s="8">
        <v>395300</v>
      </c>
      <c r="F73" s="8">
        <v>411000</v>
      </c>
      <c r="G73" s="8">
        <v>432100</v>
      </c>
      <c r="H73" s="8" t="s">
        <v>151</v>
      </c>
      <c r="I73" s="8" t="s">
        <v>151</v>
      </c>
      <c r="J73" s="8" t="s">
        <v>151</v>
      </c>
    </row>
    <row r="74" spans="1:10">
      <c r="A74" s="202">
        <v>69</v>
      </c>
      <c r="B74" s="8">
        <v>267400</v>
      </c>
      <c r="C74" s="8">
        <v>306600</v>
      </c>
      <c r="D74" s="8">
        <v>354700</v>
      </c>
      <c r="E74" s="8">
        <v>395700</v>
      </c>
      <c r="F74" s="8">
        <v>411300</v>
      </c>
      <c r="G74" s="8">
        <v>432300</v>
      </c>
      <c r="H74" s="8" t="s">
        <v>151</v>
      </c>
      <c r="I74" s="8" t="s">
        <v>151</v>
      </c>
      <c r="J74" s="8" t="s">
        <v>151</v>
      </c>
    </row>
    <row r="75" spans="1:10">
      <c r="A75" s="202">
        <v>70</v>
      </c>
      <c r="B75" s="8">
        <v>267700</v>
      </c>
      <c r="C75" s="8">
        <v>307100</v>
      </c>
      <c r="D75" s="8">
        <v>355300</v>
      </c>
      <c r="E75" s="8">
        <v>396200</v>
      </c>
      <c r="F75" s="8">
        <v>411600</v>
      </c>
      <c r="G75" s="8">
        <v>432600</v>
      </c>
      <c r="H75" s="8" t="s">
        <v>151</v>
      </c>
      <c r="I75" s="8" t="s">
        <v>151</v>
      </c>
      <c r="J75" s="8" t="s">
        <v>151</v>
      </c>
    </row>
    <row r="76" spans="1:10">
      <c r="A76" s="202">
        <v>71</v>
      </c>
      <c r="B76" s="8">
        <v>268000</v>
      </c>
      <c r="C76" s="8">
        <v>307600</v>
      </c>
      <c r="D76" s="8">
        <v>355800</v>
      </c>
      <c r="E76" s="8">
        <v>396800</v>
      </c>
      <c r="F76" s="8">
        <v>411900</v>
      </c>
      <c r="G76" s="8">
        <v>432900</v>
      </c>
      <c r="H76" s="8" t="s">
        <v>151</v>
      </c>
      <c r="I76" s="8" t="s">
        <v>151</v>
      </c>
      <c r="J76" s="8" t="s">
        <v>151</v>
      </c>
    </row>
    <row r="77" spans="1:10">
      <c r="A77" s="202">
        <v>72</v>
      </c>
      <c r="B77" s="8">
        <v>268300</v>
      </c>
      <c r="C77" s="8">
        <v>308200</v>
      </c>
      <c r="D77" s="8">
        <v>356400</v>
      </c>
      <c r="E77" s="8">
        <v>397300</v>
      </c>
      <c r="F77" s="8">
        <v>412100</v>
      </c>
      <c r="G77" s="8">
        <v>433100</v>
      </c>
      <c r="H77" s="8" t="s">
        <v>151</v>
      </c>
      <c r="I77" s="8" t="s">
        <v>151</v>
      </c>
      <c r="J77" s="8" t="s">
        <v>151</v>
      </c>
    </row>
    <row r="78" spans="1:10">
      <c r="A78" s="202">
        <v>73</v>
      </c>
      <c r="B78" s="8">
        <v>268600</v>
      </c>
      <c r="C78" s="8">
        <v>308700</v>
      </c>
      <c r="D78" s="8">
        <v>356700</v>
      </c>
      <c r="E78" s="8">
        <v>397800</v>
      </c>
      <c r="F78" s="8">
        <v>412300</v>
      </c>
      <c r="G78" s="8">
        <v>433300</v>
      </c>
      <c r="H78" s="8" t="s">
        <v>151</v>
      </c>
      <c r="I78" s="8" t="s">
        <v>151</v>
      </c>
      <c r="J78" s="8" t="s">
        <v>151</v>
      </c>
    </row>
    <row r="79" spans="1:10">
      <c r="A79" s="202">
        <v>74</v>
      </c>
      <c r="B79" s="8">
        <v>268900</v>
      </c>
      <c r="C79" s="8">
        <v>309100</v>
      </c>
      <c r="D79" s="8">
        <v>357200</v>
      </c>
      <c r="E79" s="8">
        <v>398400</v>
      </c>
      <c r="F79" s="8">
        <v>412600</v>
      </c>
      <c r="G79" s="8" t="s">
        <v>151</v>
      </c>
      <c r="H79" s="8" t="s">
        <v>151</v>
      </c>
      <c r="I79" s="8" t="s">
        <v>151</v>
      </c>
      <c r="J79" s="8" t="s">
        <v>151</v>
      </c>
    </row>
    <row r="80" spans="1:10">
      <c r="A80" s="202">
        <v>75</v>
      </c>
      <c r="B80" s="8">
        <v>269200</v>
      </c>
      <c r="C80" s="8">
        <v>309400</v>
      </c>
      <c r="D80" s="8">
        <v>357500</v>
      </c>
      <c r="E80" s="8">
        <v>398800</v>
      </c>
      <c r="F80" s="8">
        <v>412900</v>
      </c>
      <c r="G80" s="8" t="s">
        <v>151</v>
      </c>
      <c r="H80" s="8" t="s">
        <v>151</v>
      </c>
      <c r="I80" s="8" t="s">
        <v>151</v>
      </c>
      <c r="J80" s="8" t="s">
        <v>151</v>
      </c>
    </row>
    <row r="81" spans="1:10">
      <c r="A81" s="202">
        <v>76</v>
      </c>
      <c r="B81" s="8">
        <v>269500</v>
      </c>
      <c r="C81" s="8">
        <v>309700</v>
      </c>
      <c r="D81" s="8">
        <v>357900</v>
      </c>
      <c r="E81" s="8">
        <v>399100</v>
      </c>
      <c r="F81" s="8">
        <v>413100</v>
      </c>
      <c r="G81" s="8" t="s">
        <v>151</v>
      </c>
      <c r="H81" s="8" t="s">
        <v>151</v>
      </c>
      <c r="I81" s="8" t="s">
        <v>151</v>
      </c>
      <c r="J81" s="8" t="s">
        <v>151</v>
      </c>
    </row>
    <row r="82" spans="1:10">
      <c r="A82" s="202">
        <v>77</v>
      </c>
      <c r="B82" s="10">
        <v>269800</v>
      </c>
      <c r="C82" s="10">
        <v>309900</v>
      </c>
      <c r="D82" s="10">
        <v>358300</v>
      </c>
      <c r="E82" s="10">
        <v>399500</v>
      </c>
      <c r="F82" s="10">
        <v>413300</v>
      </c>
      <c r="G82" s="10" t="s">
        <v>151</v>
      </c>
      <c r="H82" s="10" t="s">
        <v>151</v>
      </c>
      <c r="I82" s="10" t="s">
        <v>151</v>
      </c>
      <c r="J82" s="10" t="s">
        <v>151</v>
      </c>
    </row>
    <row r="83" spans="1:10">
      <c r="A83" s="202">
        <v>78</v>
      </c>
      <c r="B83" s="10">
        <v>270100</v>
      </c>
      <c r="C83" s="10">
        <v>310200</v>
      </c>
      <c r="D83" s="10">
        <v>358800</v>
      </c>
      <c r="E83" s="10">
        <v>400000</v>
      </c>
      <c r="F83" s="10">
        <v>413600</v>
      </c>
      <c r="G83" s="10" t="s">
        <v>151</v>
      </c>
      <c r="H83" s="10" t="s">
        <v>151</v>
      </c>
      <c r="I83" s="10" t="s">
        <v>151</v>
      </c>
      <c r="J83" s="10" t="s">
        <v>151</v>
      </c>
    </row>
    <row r="84" spans="1:10">
      <c r="A84" s="202">
        <v>79</v>
      </c>
      <c r="B84" s="10">
        <v>270400</v>
      </c>
      <c r="C84" s="10">
        <v>310400</v>
      </c>
      <c r="D84" s="10">
        <v>359300</v>
      </c>
      <c r="E84" s="10">
        <v>400400</v>
      </c>
      <c r="F84" s="10">
        <v>413900</v>
      </c>
      <c r="G84" s="10" t="s">
        <v>151</v>
      </c>
      <c r="H84" s="10" t="s">
        <v>151</v>
      </c>
      <c r="I84" s="10" t="s">
        <v>151</v>
      </c>
      <c r="J84" s="10" t="s">
        <v>151</v>
      </c>
    </row>
    <row r="85" spans="1:10">
      <c r="A85" s="202">
        <v>80</v>
      </c>
      <c r="B85" s="10">
        <v>270700</v>
      </c>
      <c r="C85" s="10">
        <v>310700</v>
      </c>
      <c r="D85" s="10">
        <v>359800</v>
      </c>
      <c r="E85" s="10">
        <v>400800</v>
      </c>
      <c r="F85" s="10">
        <v>414100</v>
      </c>
      <c r="G85" s="10" t="s">
        <v>151</v>
      </c>
      <c r="H85" s="10" t="s">
        <v>151</v>
      </c>
      <c r="I85" s="10" t="s">
        <v>151</v>
      </c>
      <c r="J85" s="10" t="s">
        <v>151</v>
      </c>
    </row>
    <row r="86" spans="1:10">
      <c r="A86" s="202">
        <v>81</v>
      </c>
      <c r="B86" s="10">
        <v>271000</v>
      </c>
      <c r="C86" s="10">
        <v>310900</v>
      </c>
      <c r="D86" s="10">
        <v>360100</v>
      </c>
      <c r="E86" s="10">
        <v>401200</v>
      </c>
      <c r="F86" s="10">
        <v>414300</v>
      </c>
      <c r="G86" s="10" t="s">
        <v>151</v>
      </c>
      <c r="H86" s="10" t="s">
        <v>151</v>
      </c>
      <c r="I86" s="10" t="s">
        <v>151</v>
      </c>
      <c r="J86" s="10" t="s">
        <v>151</v>
      </c>
    </row>
    <row r="87" spans="1:10">
      <c r="A87" s="202">
        <v>82</v>
      </c>
      <c r="B87" s="10">
        <v>271300</v>
      </c>
      <c r="C87" s="10">
        <v>311100</v>
      </c>
      <c r="D87" s="10">
        <v>360500</v>
      </c>
      <c r="E87" s="10">
        <v>401700</v>
      </c>
      <c r="F87" s="10">
        <v>414600</v>
      </c>
      <c r="G87" s="10" t="s">
        <v>151</v>
      </c>
      <c r="H87" s="10" t="s">
        <v>151</v>
      </c>
      <c r="I87" s="10" t="s">
        <v>151</v>
      </c>
      <c r="J87" s="10" t="s">
        <v>151</v>
      </c>
    </row>
    <row r="88" spans="1:10">
      <c r="A88" s="202">
        <v>83</v>
      </c>
      <c r="B88" s="10">
        <v>271600</v>
      </c>
      <c r="C88" s="10">
        <v>311400</v>
      </c>
      <c r="D88" s="10">
        <v>360900</v>
      </c>
      <c r="E88" s="10">
        <v>402100</v>
      </c>
      <c r="F88" s="10">
        <v>414900</v>
      </c>
      <c r="G88" s="10" t="s">
        <v>151</v>
      </c>
      <c r="H88" s="10" t="s">
        <v>151</v>
      </c>
      <c r="I88" s="10" t="s">
        <v>151</v>
      </c>
      <c r="J88" s="10" t="s">
        <v>151</v>
      </c>
    </row>
    <row r="89" spans="1:10">
      <c r="A89" s="202">
        <v>84</v>
      </c>
      <c r="B89" s="9">
        <v>271900</v>
      </c>
      <c r="C89" s="10">
        <v>311600</v>
      </c>
      <c r="D89" s="10">
        <v>361300</v>
      </c>
      <c r="E89" s="10">
        <v>402500</v>
      </c>
      <c r="F89" s="10">
        <v>415100</v>
      </c>
      <c r="G89" s="10" t="s">
        <v>151</v>
      </c>
      <c r="H89" s="10" t="s">
        <v>151</v>
      </c>
      <c r="I89" s="10" t="s">
        <v>151</v>
      </c>
      <c r="J89" s="10" t="s">
        <v>151</v>
      </c>
    </row>
    <row r="90" spans="1:10">
      <c r="A90" s="202">
        <v>85</v>
      </c>
      <c r="B90" s="204">
        <v>272200</v>
      </c>
      <c r="C90" s="10">
        <v>311900</v>
      </c>
      <c r="D90" s="10">
        <v>361600</v>
      </c>
      <c r="E90" s="10">
        <v>402800</v>
      </c>
      <c r="F90" s="10">
        <v>415300</v>
      </c>
      <c r="G90" s="10" t="s">
        <v>151</v>
      </c>
      <c r="H90" s="10" t="s">
        <v>151</v>
      </c>
      <c r="I90" s="10" t="s">
        <v>151</v>
      </c>
      <c r="J90" s="10" t="s">
        <v>151</v>
      </c>
    </row>
    <row r="91" spans="1:10">
      <c r="A91" s="202">
        <v>86</v>
      </c>
      <c r="B91" s="10">
        <v>272500</v>
      </c>
      <c r="C91" s="10">
        <v>312100</v>
      </c>
      <c r="D91" s="10">
        <v>362000</v>
      </c>
      <c r="E91" s="10" t="s">
        <v>151</v>
      </c>
      <c r="F91" s="10" t="s">
        <v>151</v>
      </c>
      <c r="G91" s="10" t="s">
        <v>151</v>
      </c>
      <c r="H91" s="10" t="s">
        <v>151</v>
      </c>
      <c r="I91" s="10" t="s">
        <v>151</v>
      </c>
      <c r="J91" s="10" t="s">
        <v>151</v>
      </c>
    </row>
    <row r="92" spans="1:10">
      <c r="A92" s="202">
        <v>87</v>
      </c>
      <c r="B92" s="10">
        <v>272800</v>
      </c>
      <c r="C92" s="10">
        <v>312400</v>
      </c>
      <c r="D92" s="10">
        <v>362400</v>
      </c>
      <c r="E92" s="10" t="s">
        <v>151</v>
      </c>
      <c r="F92" s="10" t="s">
        <v>151</v>
      </c>
      <c r="G92" s="10" t="s">
        <v>151</v>
      </c>
      <c r="H92" s="10" t="s">
        <v>151</v>
      </c>
      <c r="I92" s="10" t="s">
        <v>151</v>
      </c>
      <c r="J92" s="10" t="s">
        <v>151</v>
      </c>
    </row>
    <row r="93" spans="1:10">
      <c r="A93" s="202">
        <v>88</v>
      </c>
      <c r="B93" s="10">
        <v>273100</v>
      </c>
      <c r="C93" s="10">
        <v>312700</v>
      </c>
      <c r="D93" s="10">
        <v>362800</v>
      </c>
      <c r="E93" s="10" t="s">
        <v>151</v>
      </c>
      <c r="F93" s="10" t="s">
        <v>151</v>
      </c>
      <c r="G93" s="10" t="s">
        <v>151</v>
      </c>
      <c r="H93" s="10" t="s">
        <v>151</v>
      </c>
      <c r="I93" s="10" t="s">
        <v>151</v>
      </c>
      <c r="J93" s="10" t="s">
        <v>151</v>
      </c>
    </row>
    <row r="94" spans="1:10">
      <c r="A94" s="202">
        <v>89</v>
      </c>
      <c r="B94" s="10">
        <v>273400</v>
      </c>
      <c r="C94" s="10">
        <v>313000</v>
      </c>
      <c r="D94" s="10">
        <v>363000</v>
      </c>
      <c r="E94" s="10" t="s">
        <v>151</v>
      </c>
      <c r="F94" s="10" t="s">
        <v>151</v>
      </c>
      <c r="G94" s="10" t="s">
        <v>151</v>
      </c>
      <c r="H94" s="10" t="s">
        <v>151</v>
      </c>
      <c r="I94" s="10" t="s">
        <v>151</v>
      </c>
      <c r="J94" s="10" t="s">
        <v>151</v>
      </c>
    </row>
    <row r="95" spans="1:10">
      <c r="A95" s="202">
        <v>90</v>
      </c>
      <c r="B95" s="10">
        <v>273700</v>
      </c>
      <c r="C95" s="10">
        <v>313300</v>
      </c>
      <c r="D95" s="10">
        <v>363400</v>
      </c>
      <c r="E95" s="10" t="s">
        <v>151</v>
      </c>
      <c r="F95" s="10" t="s">
        <v>151</v>
      </c>
      <c r="G95" s="10" t="s">
        <v>151</v>
      </c>
      <c r="H95" s="10" t="s">
        <v>151</v>
      </c>
      <c r="I95" s="10" t="s">
        <v>151</v>
      </c>
      <c r="J95" s="10" t="s">
        <v>151</v>
      </c>
    </row>
    <row r="96" spans="1:10">
      <c r="A96" s="202">
        <v>91</v>
      </c>
      <c r="B96" s="10">
        <v>274000</v>
      </c>
      <c r="C96" s="10">
        <v>313600</v>
      </c>
      <c r="D96" s="10">
        <v>363800</v>
      </c>
      <c r="E96" s="10" t="s">
        <v>151</v>
      </c>
      <c r="F96" s="10" t="s">
        <v>151</v>
      </c>
      <c r="G96" s="10" t="s">
        <v>151</v>
      </c>
      <c r="H96" s="10" t="s">
        <v>151</v>
      </c>
      <c r="I96" s="10" t="s">
        <v>151</v>
      </c>
      <c r="J96" s="10" t="s">
        <v>151</v>
      </c>
    </row>
    <row r="97" spans="1:10">
      <c r="A97" s="202">
        <v>92</v>
      </c>
      <c r="B97" s="10">
        <v>274300</v>
      </c>
      <c r="C97" s="10">
        <v>313900</v>
      </c>
      <c r="D97" s="10">
        <v>364200</v>
      </c>
      <c r="E97" s="10" t="s">
        <v>151</v>
      </c>
      <c r="F97" s="10" t="s">
        <v>151</v>
      </c>
      <c r="G97" s="10" t="s">
        <v>151</v>
      </c>
      <c r="H97" s="10" t="s">
        <v>151</v>
      </c>
      <c r="I97" s="10" t="s">
        <v>151</v>
      </c>
      <c r="J97" s="10" t="s">
        <v>151</v>
      </c>
    </row>
    <row r="98" spans="1:10">
      <c r="A98" s="202">
        <v>93</v>
      </c>
      <c r="B98" s="10">
        <v>274600</v>
      </c>
      <c r="C98" s="10">
        <v>314100</v>
      </c>
      <c r="D98" s="10">
        <v>364400</v>
      </c>
      <c r="E98" s="10" t="s">
        <v>151</v>
      </c>
      <c r="F98" s="10" t="s">
        <v>151</v>
      </c>
      <c r="G98" s="10" t="s">
        <v>151</v>
      </c>
      <c r="H98" s="10" t="s">
        <v>151</v>
      </c>
      <c r="I98" s="10" t="s">
        <v>151</v>
      </c>
      <c r="J98" s="10" t="s">
        <v>151</v>
      </c>
    </row>
    <row r="99" spans="1:10">
      <c r="A99" s="202">
        <v>94</v>
      </c>
      <c r="B99" s="10" t="s">
        <v>151</v>
      </c>
      <c r="C99" s="10">
        <v>314300</v>
      </c>
      <c r="D99" s="10">
        <v>364700</v>
      </c>
      <c r="E99" s="10" t="s">
        <v>151</v>
      </c>
      <c r="F99" s="10" t="s">
        <v>151</v>
      </c>
      <c r="G99" s="10" t="s">
        <v>151</v>
      </c>
      <c r="H99" s="10" t="s">
        <v>151</v>
      </c>
      <c r="I99" s="10" t="s">
        <v>151</v>
      </c>
      <c r="J99" s="10" t="s">
        <v>151</v>
      </c>
    </row>
    <row r="100" spans="1:10">
      <c r="A100" s="202">
        <v>95</v>
      </c>
      <c r="B100" s="10" t="s">
        <v>151</v>
      </c>
      <c r="C100" s="10">
        <v>314600</v>
      </c>
      <c r="D100" s="10">
        <v>365100</v>
      </c>
      <c r="E100" s="10" t="s">
        <v>151</v>
      </c>
      <c r="F100" s="10" t="s">
        <v>151</v>
      </c>
      <c r="G100" s="10" t="s">
        <v>151</v>
      </c>
      <c r="H100" s="10" t="s">
        <v>151</v>
      </c>
      <c r="I100" s="10" t="s">
        <v>151</v>
      </c>
      <c r="J100" s="10" t="s">
        <v>151</v>
      </c>
    </row>
    <row r="101" spans="1:10">
      <c r="A101" s="202">
        <v>96</v>
      </c>
      <c r="B101" s="10" t="s">
        <v>151</v>
      </c>
      <c r="C101" s="10">
        <v>315000</v>
      </c>
      <c r="D101" s="10">
        <v>365400</v>
      </c>
      <c r="E101" s="10" t="s">
        <v>151</v>
      </c>
      <c r="F101" s="10" t="s">
        <v>151</v>
      </c>
      <c r="G101" s="10" t="s">
        <v>151</v>
      </c>
      <c r="H101" s="10" t="s">
        <v>151</v>
      </c>
      <c r="I101" s="10" t="s">
        <v>151</v>
      </c>
      <c r="J101" s="10" t="s">
        <v>151</v>
      </c>
    </row>
    <row r="102" spans="1:10">
      <c r="A102" s="202">
        <v>97</v>
      </c>
      <c r="B102" s="10" t="s">
        <v>151</v>
      </c>
      <c r="C102" s="10">
        <v>315200</v>
      </c>
      <c r="D102" s="10">
        <v>365700</v>
      </c>
      <c r="E102" s="10" t="s">
        <v>151</v>
      </c>
      <c r="F102" s="10" t="s">
        <v>151</v>
      </c>
      <c r="G102" s="10" t="s">
        <v>151</v>
      </c>
      <c r="H102" s="10" t="s">
        <v>151</v>
      </c>
      <c r="I102" s="10" t="s">
        <v>151</v>
      </c>
      <c r="J102" s="10" t="s">
        <v>151</v>
      </c>
    </row>
    <row r="103" spans="1:10">
      <c r="A103" s="202">
        <v>98</v>
      </c>
      <c r="B103" s="10" t="s">
        <v>151</v>
      </c>
      <c r="C103" s="10">
        <v>315500</v>
      </c>
      <c r="D103" s="10">
        <v>366100</v>
      </c>
      <c r="E103" s="10" t="s">
        <v>151</v>
      </c>
      <c r="F103" s="10" t="s">
        <v>151</v>
      </c>
      <c r="G103" s="10" t="s">
        <v>151</v>
      </c>
      <c r="H103" s="10" t="s">
        <v>151</v>
      </c>
      <c r="I103" s="10" t="s">
        <v>151</v>
      </c>
      <c r="J103" s="10" t="s">
        <v>151</v>
      </c>
    </row>
    <row r="104" spans="1:10">
      <c r="A104" s="202">
        <v>99</v>
      </c>
      <c r="B104" s="10" t="s">
        <v>151</v>
      </c>
      <c r="C104" s="10">
        <v>315800</v>
      </c>
      <c r="D104" s="10">
        <v>366500</v>
      </c>
      <c r="E104" s="10" t="s">
        <v>151</v>
      </c>
      <c r="F104" s="10" t="s">
        <v>151</v>
      </c>
      <c r="G104" s="10" t="s">
        <v>151</v>
      </c>
      <c r="H104" s="10" t="s">
        <v>151</v>
      </c>
      <c r="I104" s="10" t="s">
        <v>151</v>
      </c>
      <c r="J104" s="10" t="s">
        <v>151</v>
      </c>
    </row>
    <row r="105" spans="1:10">
      <c r="A105" s="202">
        <v>100</v>
      </c>
      <c r="B105" s="10" t="s">
        <v>151</v>
      </c>
      <c r="C105" s="10">
        <v>316200</v>
      </c>
      <c r="D105" s="10">
        <v>366900</v>
      </c>
      <c r="E105" s="10" t="s">
        <v>151</v>
      </c>
      <c r="F105" s="10" t="s">
        <v>151</v>
      </c>
      <c r="G105" s="10" t="s">
        <v>151</v>
      </c>
      <c r="H105" s="10" t="s">
        <v>151</v>
      </c>
      <c r="I105" s="10" t="s">
        <v>151</v>
      </c>
      <c r="J105" s="10" t="s">
        <v>151</v>
      </c>
    </row>
    <row r="106" spans="1:10">
      <c r="A106" s="202">
        <v>101</v>
      </c>
      <c r="B106" s="10" t="s">
        <v>151</v>
      </c>
      <c r="C106" s="10">
        <v>316400</v>
      </c>
      <c r="D106" s="10">
        <v>367400</v>
      </c>
      <c r="E106" s="10" t="s">
        <v>151</v>
      </c>
      <c r="F106" s="10" t="s">
        <v>151</v>
      </c>
      <c r="G106" s="10" t="s">
        <v>151</v>
      </c>
      <c r="H106" s="10" t="s">
        <v>151</v>
      </c>
      <c r="I106" s="10" t="s">
        <v>151</v>
      </c>
      <c r="J106" s="10" t="s">
        <v>151</v>
      </c>
    </row>
    <row r="107" spans="1:10">
      <c r="A107" s="202">
        <v>102</v>
      </c>
      <c r="B107" s="10" t="s">
        <v>151</v>
      </c>
      <c r="C107" s="10">
        <v>316700</v>
      </c>
      <c r="D107" s="10">
        <v>367800</v>
      </c>
      <c r="E107" s="10" t="s">
        <v>151</v>
      </c>
      <c r="F107" s="10" t="s">
        <v>151</v>
      </c>
      <c r="G107" s="10" t="s">
        <v>151</v>
      </c>
      <c r="H107" s="10" t="s">
        <v>151</v>
      </c>
      <c r="I107" s="10" t="s">
        <v>151</v>
      </c>
      <c r="J107" s="10" t="s">
        <v>151</v>
      </c>
    </row>
    <row r="108" spans="1:10">
      <c r="A108" s="202">
        <v>103</v>
      </c>
      <c r="B108" s="10" t="s">
        <v>151</v>
      </c>
      <c r="C108" s="10">
        <v>317000</v>
      </c>
      <c r="D108" s="10">
        <v>368200</v>
      </c>
      <c r="E108" s="10" t="s">
        <v>151</v>
      </c>
      <c r="F108" s="10" t="s">
        <v>151</v>
      </c>
      <c r="G108" s="10" t="s">
        <v>151</v>
      </c>
      <c r="H108" s="10" t="s">
        <v>151</v>
      </c>
      <c r="I108" s="10" t="s">
        <v>151</v>
      </c>
      <c r="J108" s="10" t="s">
        <v>151</v>
      </c>
    </row>
    <row r="109" spans="1:10">
      <c r="A109" s="202">
        <v>104</v>
      </c>
      <c r="B109" s="10" t="s">
        <v>151</v>
      </c>
      <c r="C109" s="10">
        <v>317300</v>
      </c>
      <c r="D109" s="10">
        <v>368600</v>
      </c>
      <c r="E109" s="10" t="s">
        <v>151</v>
      </c>
      <c r="F109" s="10" t="s">
        <v>151</v>
      </c>
      <c r="G109" s="10" t="s">
        <v>151</v>
      </c>
      <c r="H109" s="10" t="s">
        <v>151</v>
      </c>
      <c r="I109" s="10" t="s">
        <v>151</v>
      </c>
      <c r="J109" s="10" t="s">
        <v>151</v>
      </c>
    </row>
    <row r="110" spans="1:10">
      <c r="A110" s="202">
        <v>105</v>
      </c>
      <c r="B110" s="10" t="s">
        <v>151</v>
      </c>
      <c r="C110" s="10">
        <v>317500</v>
      </c>
      <c r="D110" s="10">
        <v>369100</v>
      </c>
      <c r="E110" s="10" t="s">
        <v>151</v>
      </c>
      <c r="F110" s="10" t="s">
        <v>151</v>
      </c>
      <c r="G110" s="10" t="s">
        <v>151</v>
      </c>
      <c r="H110" s="10" t="s">
        <v>151</v>
      </c>
      <c r="I110" s="10" t="s">
        <v>151</v>
      </c>
      <c r="J110" s="10" t="s">
        <v>151</v>
      </c>
    </row>
    <row r="111" spans="1:10">
      <c r="A111" s="202">
        <v>106</v>
      </c>
      <c r="B111" s="10" t="s">
        <v>151</v>
      </c>
      <c r="C111" s="10">
        <v>317800</v>
      </c>
      <c r="D111" s="10">
        <v>369500</v>
      </c>
      <c r="E111" s="10" t="s">
        <v>151</v>
      </c>
      <c r="F111" s="10" t="s">
        <v>151</v>
      </c>
      <c r="G111" s="10" t="s">
        <v>151</v>
      </c>
      <c r="H111" s="10" t="s">
        <v>151</v>
      </c>
      <c r="I111" s="10" t="s">
        <v>151</v>
      </c>
      <c r="J111" s="10" t="s">
        <v>151</v>
      </c>
    </row>
    <row r="112" spans="1:10">
      <c r="A112" s="202">
        <v>107</v>
      </c>
      <c r="B112" s="10" t="s">
        <v>151</v>
      </c>
      <c r="C112" s="10">
        <v>318100</v>
      </c>
      <c r="D112" s="10">
        <v>369800</v>
      </c>
      <c r="E112" s="10" t="s">
        <v>151</v>
      </c>
      <c r="F112" s="10" t="s">
        <v>151</v>
      </c>
      <c r="G112" s="10" t="s">
        <v>151</v>
      </c>
      <c r="H112" s="10" t="s">
        <v>151</v>
      </c>
      <c r="I112" s="10" t="s">
        <v>151</v>
      </c>
      <c r="J112" s="10" t="s">
        <v>151</v>
      </c>
    </row>
    <row r="113" spans="1:10">
      <c r="A113" s="202">
        <v>108</v>
      </c>
      <c r="B113" s="10" t="s">
        <v>151</v>
      </c>
      <c r="C113" s="10">
        <v>318400</v>
      </c>
      <c r="D113" s="10">
        <v>370100</v>
      </c>
      <c r="E113" s="10" t="s">
        <v>151</v>
      </c>
      <c r="F113" s="10" t="s">
        <v>151</v>
      </c>
      <c r="G113" s="10" t="s">
        <v>151</v>
      </c>
      <c r="H113" s="10" t="s">
        <v>151</v>
      </c>
      <c r="I113" s="10" t="s">
        <v>151</v>
      </c>
      <c r="J113" s="10" t="s">
        <v>151</v>
      </c>
    </row>
    <row r="114" spans="1:10">
      <c r="A114" s="202">
        <v>109</v>
      </c>
      <c r="B114" s="10" t="s">
        <v>151</v>
      </c>
      <c r="C114" s="10">
        <v>318600</v>
      </c>
      <c r="D114" s="10">
        <v>370500</v>
      </c>
      <c r="E114" s="10" t="s">
        <v>151</v>
      </c>
      <c r="F114" s="10" t="s">
        <v>151</v>
      </c>
      <c r="G114" s="10" t="s">
        <v>151</v>
      </c>
      <c r="H114" s="10" t="s">
        <v>151</v>
      </c>
      <c r="I114" s="10" t="s">
        <v>151</v>
      </c>
      <c r="J114" s="10" t="s">
        <v>151</v>
      </c>
    </row>
    <row r="115" spans="1:10">
      <c r="A115" s="202">
        <v>110</v>
      </c>
      <c r="B115" s="10" t="s">
        <v>151</v>
      </c>
      <c r="C115" s="10">
        <v>318900</v>
      </c>
      <c r="D115" s="10" t="s">
        <v>151</v>
      </c>
      <c r="E115" s="10" t="s">
        <v>151</v>
      </c>
      <c r="F115" s="10" t="s">
        <v>151</v>
      </c>
      <c r="G115" s="10" t="s">
        <v>151</v>
      </c>
      <c r="H115" s="10" t="s">
        <v>151</v>
      </c>
      <c r="I115" s="10" t="s">
        <v>151</v>
      </c>
      <c r="J115" s="10" t="s">
        <v>151</v>
      </c>
    </row>
    <row r="116" spans="1:10">
      <c r="A116" s="202">
        <v>111</v>
      </c>
      <c r="B116" s="10" t="s">
        <v>151</v>
      </c>
      <c r="C116" s="10">
        <v>319300</v>
      </c>
      <c r="D116" s="10" t="s">
        <v>151</v>
      </c>
      <c r="E116" s="10" t="s">
        <v>151</v>
      </c>
      <c r="F116" s="10" t="s">
        <v>151</v>
      </c>
      <c r="G116" s="10" t="s">
        <v>151</v>
      </c>
      <c r="H116" s="10" t="s">
        <v>151</v>
      </c>
      <c r="I116" s="10" t="s">
        <v>151</v>
      </c>
      <c r="J116" s="10" t="s">
        <v>151</v>
      </c>
    </row>
    <row r="117" spans="1:10">
      <c r="A117" s="202">
        <v>112</v>
      </c>
      <c r="B117" s="10" t="s">
        <v>151</v>
      </c>
      <c r="C117" s="10">
        <v>319600</v>
      </c>
      <c r="D117" s="10" t="s">
        <v>151</v>
      </c>
      <c r="E117" s="10" t="s">
        <v>151</v>
      </c>
      <c r="F117" s="10" t="s">
        <v>151</v>
      </c>
      <c r="G117" s="10" t="s">
        <v>151</v>
      </c>
      <c r="H117" s="10" t="s">
        <v>151</v>
      </c>
      <c r="I117" s="10" t="s">
        <v>151</v>
      </c>
      <c r="J117" s="10" t="s">
        <v>151</v>
      </c>
    </row>
    <row r="118" spans="1:10">
      <c r="A118" s="202">
        <v>113</v>
      </c>
      <c r="B118" s="10" t="s">
        <v>151</v>
      </c>
      <c r="C118" s="10">
        <v>319800</v>
      </c>
      <c r="D118" s="10" t="s">
        <v>151</v>
      </c>
      <c r="E118" s="10" t="s">
        <v>151</v>
      </c>
      <c r="F118" s="10" t="s">
        <v>151</v>
      </c>
      <c r="G118" s="10" t="s">
        <v>151</v>
      </c>
      <c r="H118" s="10" t="s">
        <v>151</v>
      </c>
      <c r="I118" s="10" t="s">
        <v>151</v>
      </c>
      <c r="J118" s="10" t="s">
        <v>151</v>
      </c>
    </row>
    <row r="119" spans="1:10">
      <c r="A119" s="202">
        <v>114</v>
      </c>
      <c r="B119" s="10" t="s">
        <v>151</v>
      </c>
      <c r="C119" s="10">
        <v>320000</v>
      </c>
      <c r="D119" s="10" t="s">
        <v>151</v>
      </c>
      <c r="E119" s="10" t="s">
        <v>151</v>
      </c>
      <c r="F119" s="10" t="s">
        <v>151</v>
      </c>
      <c r="G119" s="10" t="s">
        <v>151</v>
      </c>
      <c r="H119" s="10" t="s">
        <v>151</v>
      </c>
      <c r="I119" s="10" t="s">
        <v>151</v>
      </c>
      <c r="J119" s="10" t="s">
        <v>151</v>
      </c>
    </row>
    <row r="120" spans="1:10">
      <c r="A120" s="202">
        <v>115</v>
      </c>
      <c r="B120" s="10" t="s">
        <v>151</v>
      </c>
      <c r="C120" s="10">
        <v>320300</v>
      </c>
      <c r="D120" s="10" t="s">
        <v>151</v>
      </c>
      <c r="E120" s="10" t="s">
        <v>151</v>
      </c>
      <c r="F120" s="10" t="s">
        <v>151</v>
      </c>
      <c r="G120" s="10" t="s">
        <v>151</v>
      </c>
      <c r="H120" s="10" t="s">
        <v>151</v>
      </c>
      <c r="I120" s="10" t="s">
        <v>151</v>
      </c>
      <c r="J120" s="10" t="s">
        <v>151</v>
      </c>
    </row>
    <row r="121" spans="1:10">
      <c r="A121" s="202">
        <v>116</v>
      </c>
      <c r="B121" s="10" t="s">
        <v>151</v>
      </c>
      <c r="C121" s="10">
        <v>320700</v>
      </c>
      <c r="D121" s="10" t="s">
        <v>151</v>
      </c>
      <c r="E121" s="10" t="s">
        <v>151</v>
      </c>
      <c r="F121" s="10" t="s">
        <v>151</v>
      </c>
      <c r="G121" s="10" t="s">
        <v>151</v>
      </c>
      <c r="H121" s="10" t="s">
        <v>151</v>
      </c>
      <c r="I121" s="10" t="s">
        <v>151</v>
      </c>
      <c r="J121" s="10" t="s">
        <v>151</v>
      </c>
    </row>
    <row r="122" spans="1:10" ht="13.5">
      <c r="A122" s="202">
        <v>117</v>
      </c>
      <c r="B122" s="11" t="s">
        <v>151</v>
      </c>
      <c r="C122" s="8">
        <v>320900</v>
      </c>
      <c r="D122" s="12" t="s">
        <v>151</v>
      </c>
      <c r="E122" s="12" t="s">
        <v>151</v>
      </c>
      <c r="F122" s="12" t="s">
        <v>151</v>
      </c>
      <c r="G122" s="12" t="s">
        <v>151</v>
      </c>
      <c r="H122" s="12" t="s">
        <v>151</v>
      </c>
      <c r="I122" s="12" t="s">
        <v>151</v>
      </c>
      <c r="J122" s="12" t="s">
        <v>151</v>
      </c>
    </row>
    <row r="123" spans="1:10" ht="13.5">
      <c r="A123" s="202">
        <v>118</v>
      </c>
      <c r="B123" s="11" t="s">
        <v>151</v>
      </c>
      <c r="C123" s="8">
        <v>321100</v>
      </c>
      <c r="D123" s="12" t="s">
        <v>151</v>
      </c>
      <c r="E123" s="12" t="s">
        <v>151</v>
      </c>
      <c r="F123" s="12" t="s">
        <v>151</v>
      </c>
      <c r="G123" s="12" t="s">
        <v>151</v>
      </c>
      <c r="H123" s="12" t="s">
        <v>151</v>
      </c>
      <c r="I123" s="12" t="s">
        <v>151</v>
      </c>
      <c r="J123" s="12" t="s">
        <v>151</v>
      </c>
    </row>
    <row r="124" spans="1:10" ht="13.5">
      <c r="A124" s="202">
        <v>119</v>
      </c>
      <c r="B124" s="11" t="s">
        <v>151</v>
      </c>
      <c r="C124" s="8">
        <v>321400</v>
      </c>
      <c r="D124" s="12" t="s">
        <v>151</v>
      </c>
      <c r="E124" s="12" t="s">
        <v>151</v>
      </c>
      <c r="F124" s="12" t="s">
        <v>151</v>
      </c>
      <c r="G124" s="12" t="s">
        <v>151</v>
      </c>
      <c r="H124" s="12" t="s">
        <v>151</v>
      </c>
      <c r="I124" s="12" t="s">
        <v>151</v>
      </c>
      <c r="J124" s="12" t="s">
        <v>151</v>
      </c>
    </row>
    <row r="125" spans="1:10" ht="13.5">
      <c r="A125" s="202">
        <v>120</v>
      </c>
      <c r="B125" s="11" t="s">
        <v>151</v>
      </c>
      <c r="C125" s="8">
        <v>321700</v>
      </c>
      <c r="D125" s="12" t="s">
        <v>151</v>
      </c>
      <c r="E125" s="12" t="s">
        <v>151</v>
      </c>
      <c r="F125" s="12" t="s">
        <v>151</v>
      </c>
      <c r="G125" s="12" t="s">
        <v>151</v>
      </c>
      <c r="H125" s="12" t="s">
        <v>151</v>
      </c>
      <c r="I125" s="12" t="s">
        <v>151</v>
      </c>
      <c r="J125" s="12" t="s">
        <v>151</v>
      </c>
    </row>
    <row r="126" spans="1:10" ht="13.5">
      <c r="A126" s="202">
        <v>121</v>
      </c>
      <c r="B126" s="11" t="s">
        <v>151</v>
      </c>
      <c r="C126" s="8">
        <v>322000</v>
      </c>
      <c r="D126" s="12" t="s">
        <v>151</v>
      </c>
      <c r="E126" s="12" t="s">
        <v>151</v>
      </c>
      <c r="F126" s="12" t="s">
        <v>151</v>
      </c>
      <c r="G126" s="12" t="s">
        <v>151</v>
      </c>
      <c r="H126" s="12" t="s">
        <v>151</v>
      </c>
      <c r="I126" s="12" t="s">
        <v>151</v>
      </c>
      <c r="J126" s="12" t="s">
        <v>151</v>
      </c>
    </row>
    <row r="127" spans="1:10" ht="13.5">
      <c r="A127" s="202">
        <v>122</v>
      </c>
      <c r="B127" s="11" t="s">
        <v>151</v>
      </c>
      <c r="C127" s="8">
        <v>322200</v>
      </c>
      <c r="D127" s="12" t="s">
        <v>151</v>
      </c>
      <c r="E127" s="12" t="s">
        <v>151</v>
      </c>
      <c r="F127" s="12" t="s">
        <v>151</v>
      </c>
      <c r="G127" s="12" t="s">
        <v>151</v>
      </c>
      <c r="H127" s="12" t="s">
        <v>151</v>
      </c>
      <c r="I127" s="12" t="s">
        <v>151</v>
      </c>
      <c r="J127" s="12" t="s">
        <v>151</v>
      </c>
    </row>
    <row r="128" spans="1:10" ht="13.5">
      <c r="A128" s="202">
        <v>123</v>
      </c>
      <c r="B128" s="11" t="s">
        <v>151</v>
      </c>
      <c r="C128" s="8">
        <v>322500</v>
      </c>
      <c r="D128" s="12" t="s">
        <v>151</v>
      </c>
      <c r="E128" s="12" t="s">
        <v>151</v>
      </c>
      <c r="F128" s="12" t="s">
        <v>151</v>
      </c>
      <c r="G128" s="12" t="s">
        <v>151</v>
      </c>
      <c r="H128" s="12" t="s">
        <v>151</v>
      </c>
      <c r="I128" s="12" t="s">
        <v>151</v>
      </c>
      <c r="J128" s="12" t="s">
        <v>151</v>
      </c>
    </row>
    <row r="129" spans="1:10" ht="13.5">
      <c r="A129" s="202">
        <v>124</v>
      </c>
      <c r="B129" s="11" t="s">
        <v>151</v>
      </c>
      <c r="C129" s="8">
        <v>322800</v>
      </c>
      <c r="D129" s="12" t="s">
        <v>151</v>
      </c>
      <c r="E129" s="12" t="s">
        <v>151</v>
      </c>
      <c r="F129" s="12" t="s">
        <v>151</v>
      </c>
      <c r="G129" s="12" t="s">
        <v>151</v>
      </c>
      <c r="H129" s="12" t="s">
        <v>151</v>
      </c>
      <c r="I129" s="12" t="s">
        <v>151</v>
      </c>
      <c r="J129" s="12" t="s">
        <v>151</v>
      </c>
    </row>
    <row r="130" spans="1:10" ht="13.5">
      <c r="A130" s="205">
        <v>125</v>
      </c>
      <c r="B130" s="13" t="s">
        <v>151</v>
      </c>
      <c r="C130" s="206">
        <v>323100</v>
      </c>
      <c r="D130" s="15" t="s">
        <v>151</v>
      </c>
      <c r="E130" s="15" t="s">
        <v>151</v>
      </c>
      <c r="F130" s="15" t="s">
        <v>151</v>
      </c>
      <c r="G130" s="15" t="s">
        <v>151</v>
      </c>
      <c r="H130" s="15" t="s">
        <v>151</v>
      </c>
      <c r="I130" s="15" t="s">
        <v>151</v>
      </c>
      <c r="J130" s="15" t="s">
        <v>151</v>
      </c>
    </row>
    <row r="131" spans="1:10" ht="13.5">
      <c r="A131" s="16" t="s">
        <v>29</v>
      </c>
      <c r="B131" s="207">
        <v>206600</v>
      </c>
      <c r="C131" s="207">
        <v>234100</v>
      </c>
      <c r="D131" s="207">
        <v>275800</v>
      </c>
      <c r="E131" s="207">
        <v>296400</v>
      </c>
      <c r="F131" s="207">
        <v>312000</v>
      </c>
      <c r="G131" s="207">
        <v>338200</v>
      </c>
      <c r="H131" s="207">
        <v>381100</v>
      </c>
      <c r="I131" s="207">
        <v>415500</v>
      </c>
      <c r="J131" s="207">
        <v>468700</v>
      </c>
    </row>
    <row r="132" spans="1:10" ht="17.25">
      <c r="A132" s="17" t="s">
        <v>20</v>
      </c>
      <c r="B132" s="2"/>
      <c r="C132" s="2"/>
      <c r="D132" s="2"/>
      <c r="E132" s="2"/>
      <c r="F132" s="2"/>
      <c r="G132" s="2"/>
      <c r="H132" s="2"/>
      <c r="I132" s="2"/>
      <c r="J132" s="2"/>
    </row>
  </sheetData>
  <mergeCells count="1">
    <mergeCell ref="C1:J1"/>
  </mergeCells>
  <phoneticPr fontId="1"/>
  <pageMargins left="0.85666666666666669" right="0" top="1.1266666666666667" bottom="0" header="0" footer="0"/>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21EAB-FB36-41E7-ABBB-E13B09A02745}">
  <dimension ref="A1:J125"/>
  <sheetViews>
    <sheetView zoomScaleNormal="100" workbookViewId="0"/>
  </sheetViews>
  <sheetFormatPr defaultRowHeight="12"/>
  <cols>
    <col min="1" max="16384" width="9" style="31"/>
  </cols>
  <sheetData>
    <row r="1" spans="1:10" ht="13.5">
      <c r="A1" s="208" t="s">
        <v>21</v>
      </c>
      <c r="B1" s="209"/>
      <c r="C1" s="420" t="s">
        <v>180</v>
      </c>
      <c r="D1" s="420"/>
      <c r="E1" s="420"/>
      <c r="F1" s="420"/>
      <c r="G1" s="210"/>
      <c r="H1" s="210"/>
      <c r="I1" s="210"/>
      <c r="J1" s="18"/>
    </row>
    <row r="2" spans="1:10" ht="13.5">
      <c r="A2" s="19">
        <v>1</v>
      </c>
      <c r="B2" s="19">
        <v>2</v>
      </c>
      <c r="C2" s="19">
        <v>3</v>
      </c>
      <c r="D2" s="19">
        <v>4</v>
      </c>
      <c r="E2" s="19">
        <v>5</v>
      </c>
      <c r="F2" s="19">
        <v>6</v>
      </c>
      <c r="G2" s="19">
        <v>7</v>
      </c>
      <c r="H2" s="19">
        <v>8</v>
      </c>
      <c r="I2" s="19">
        <v>9</v>
      </c>
      <c r="J2" s="18"/>
    </row>
    <row r="3" spans="1:10" ht="13.5">
      <c r="A3" s="20" t="s">
        <v>22</v>
      </c>
      <c r="B3" s="21" t="s">
        <v>8</v>
      </c>
      <c r="C3" s="20" t="s">
        <v>9</v>
      </c>
      <c r="D3" s="21" t="s">
        <v>10</v>
      </c>
      <c r="E3" s="21" t="s">
        <v>11</v>
      </c>
      <c r="F3" s="20" t="s">
        <v>12</v>
      </c>
      <c r="G3" s="20" t="s">
        <v>13</v>
      </c>
      <c r="H3" s="20" t="s">
        <v>14</v>
      </c>
      <c r="I3" s="20" t="s">
        <v>15</v>
      </c>
      <c r="J3" s="18"/>
    </row>
    <row r="4" spans="1:10" ht="13.5">
      <c r="A4" s="20" t="s">
        <v>17</v>
      </c>
      <c r="B4" s="21" t="s">
        <v>18</v>
      </c>
      <c r="C4" s="20" t="s">
        <v>18</v>
      </c>
      <c r="D4" s="21" t="s">
        <v>18</v>
      </c>
      <c r="E4" s="21" t="s">
        <v>18</v>
      </c>
      <c r="F4" s="20" t="s">
        <v>18</v>
      </c>
      <c r="G4" s="20" t="s">
        <v>18</v>
      </c>
      <c r="H4" s="20" t="s">
        <v>18</v>
      </c>
      <c r="I4" s="20" t="s">
        <v>18</v>
      </c>
      <c r="J4" s="18"/>
    </row>
    <row r="5" spans="1:10" ht="13.5">
      <c r="A5" s="211"/>
      <c r="B5" s="22" t="s">
        <v>19</v>
      </c>
      <c r="C5" s="23" t="s">
        <v>19</v>
      </c>
      <c r="D5" s="22" t="s">
        <v>19</v>
      </c>
      <c r="E5" s="22" t="s">
        <v>19</v>
      </c>
      <c r="F5" s="23" t="s">
        <v>19</v>
      </c>
      <c r="G5" s="212" t="s">
        <v>19</v>
      </c>
      <c r="H5" s="212" t="s">
        <v>19</v>
      </c>
      <c r="I5" s="212" t="s">
        <v>19</v>
      </c>
      <c r="J5" s="18"/>
    </row>
    <row r="6" spans="1:10">
      <c r="A6" s="213">
        <v>1</v>
      </c>
      <c r="B6" s="26">
        <v>211600</v>
      </c>
      <c r="C6" s="26">
        <v>250400</v>
      </c>
      <c r="D6" s="26">
        <v>285000</v>
      </c>
      <c r="E6" s="26">
        <v>303900</v>
      </c>
      <c r="F6" s="26">
        <v>336900</v>
      </c>
      <c r="G6" s="26">
        <v>382900</v>
      </c>
      <c r="H6" s="26">
        <v>437800</v>
      </c>
      <c r="I6" s="26">
        <v>502800</v>
      </c>
      <c r="J6" s="25"/>
    </row>
    <row r="7" spans="1:10">
      <c r="A7" s="213">
        <v>2</v>
      </c>
      <c r="B7" s="26">
        <v>213700</v>
      </c>
      <c r="C7" s="26">
        <v>251700</v>
      </c>
      <c r="D7" s="26">
        <v>285800</v>
      </c>
      <c r="E7" s="26">
        <v>304700</v>
      </c>
      <c r="F7" s="26">
        <v>338300</v>
      </c>
      <c r="G7" s="26">
        <v>384600</v>
      </c>
      <c r="H7" s="26">
        <v>439700</v>
      </c>
      <c r="I7" s="26">
        <v>504200</v>
      </c>
      <c r="J7" s="25"/>
    </row>
    <row r="8" spans="1:10">
      <c r="A8" s="213">
        <v>3</v>
      </c>
      <c r="B8" s="26">
        <v>215800</v>
      </c>
      <c r="C8" s="26">
        <v>253000</v>
      </c>
      <c r="D8" s="26">
        <v>286500</v>
      </c>
      <c r="E8" s="26">
        <v>305400</v>
      </c>
      <c r="F8" s="26">
        <v>339700</v>
      </c>
      <c r="G8" s="26">
        <v>386200</v>
      </c>
      <c r="H8" s="26">
        <v>441700</v>
      </c>
      <c r="I8" s="26">
        <v>505500</v>
      </c>
      <c r="J8" s="25"/>
    </row>
    <row r="9" spans="1:10">
      <c r="A9" s="213">
        <v>4</v>
      </c>
      <c r="B9" s="26">
        <v>217900</v>
      </c>
      <c r="C9" s="26">
        <v>254300</v>
      </c>
      <c r="D9" s="26">
        <v>287300</v>
      </c>
      <c r="E9" s="26">
        <v>306100</v>
      </c>
      <c r="F9" s="26">
        <v>341100</v>
      </c>
      <c r="G9" s="26">
        <v>387800</v>
      </c>
      <c r="H9" s="26">
        <v>443500</v>
      </c>
      <c r="I9" s="26">
        <v>506800</v>
      </c>
      <c r="J9" s="25"/>
    </row>
    <row r="10" spans="1:10">
      <c r="A10" s="213">
        <v>5</v>
      </c>
      <c r="B10" s="26">
        <v>219900</v>
      </c>
      <c r="C10" s="26">
        <v>255500</v>
      </c>
      <c r="D10" s="26">
        <v>288100</v>
      </c>
      <c r="E10" s="26">
        <v>306800</v>
      </c>
      <c r="F10" s="26">
        <v>342500</v>
      </c>
      <c r="G10" s="26">
        <v>389300</v>
      </c>
      <c r="H10" s="26">
        <v>445300</v>
      </c>
      <c r="I10" s="26">
        <v>508100</v>
      </c>
      <c r="J10" s="25"/>
    </row>
    <row r="11" spans="1:10">
      <c r="A11" s="213">
        <v>6</v>
      </c>
      <c r="B11" s="26">
        <v>221900</v>
      </c>
      <c r="C11" s="26">
        <v>256600</v>
      </c>
      <c r="D11" s="26">
        <v>288900</v>
      </c>
      <c r="E11" s="26">
        <v>307500</v>
      </c>
      <c r="F11" s="26">
        <v>344100</v>
      </c>
      <c r="G11" s="26">
        <v>390900</v>
      </c>
      <c r="H11" s="26">
        <v>446900</v>
      </c>
      <c r="I11" s="26">
        <v>509500</v>
      </c>
      <c r="J11" s="25"/>
    </row>
    <row r="12" spans="1:10">
      <c r="A12" s="213">
        <v>7</v>
      </c>
      <c r="B12" s="26">
        <v>223900</v>
      </c>
      <c r="C12" s="26">
        <v>257600</v>
      </c>
      <c r="D12" s="26">
        <v>289700</v>
      </c>
      <c r="E12" s="26">
        <v>308200</v>
      </c>
      <c r="F12" s="26">
        <v>345600</v>
      </c>
      <c r="G12" s="26">
        <v>392500</v>
      </c>
      <c r="H12" s="26">
        <v>448500</v>
      </c>
      <c r="I12" s="26">
        <v>510900</v>
      </c>
      <c r="J12" s="25"/>
    </row>
    <row r="13" spans="1:10">
      <c r="A13" s="213">
        <v>8</v>
      </c>
      <c r="B13" s="26">
        <v>225700</v>
      </c>
      <c r="C13" s="26">
        <v>258500</v>
      </c>
      <c r="D13" s="26">
        <v>290400</v>
      </c>
      <c r="E13" s="26">
        <v>308900</v>
      </c>
      <c r="F13" s="26">
        <v>347100</v>
      </c>
      <c r="G13" s="26">
        <v>394100</v>
      </c>
      <c r="H13" s="26">
        <v>450000</v>
      </c>
      <c r="I13" s="26">
        <v>512100</v>
      </c>
      <c r="J13" s="25"/>
    </row>
    <row r="14" spans="1:10">
      <c r="A14" s="213">
        <v>9</v>
      </c>
      <c r="B14" s="26">
        <v>227500</v>
      </c>
      <c r="C14" s="26">
        <v>259600</v>
      </c>
      <c r="D14" s="26">
        <v>291100</v>
      </c>
      <c r="E14" s="26">
        <v>309700</v>
      </c>
      <c r="F14" s="26">
        <v>348500</v>
      </c>
      <c r="G14" s="26">
        <v>395700</v>
      </c>
      <c r="H14" s="26">
        <v>451500</v>
      </c>
      <c r="I14" s="26">
        <v>513500</v>
      </c>
      <c r="J14" s="25"/>
    </row>
    <row r="15" spans="1:10">
      <c r="A15" s="213">
        <v>10</v>
      </c>
      <c r="B15" s="26">
        <v>229400</v>
      </c>
      <c r="C15" s="26">
        <v>260700</v>
      </c>
      <c r="D15" s="26">
        <v>291900</v>
      </c>
      <c r="E15" s="26">
        <v>310400</v>
      </c>
      <c r="F15" s="24">
        <v>350100</v>
      </c>
      <c r="G15" s="26">
        <v>397700</v>
      </c>
      <c r="H15" s="26">
        <v>452800</v>
      </c>
      <c r="I15" s="26">
        <v>514800</v>
      </c>
      <c r="J15" s="25"/>
    </row>
    <row r="16" spans="1:10">
      <c r="A16" s="213">
        <v>11</v>
      </c>
      <c r="B16" s="26">
        <v>231300</v>
      </c>
      <c r="C16" s="26">
        <v>261800</v>
      </c>
      <c r="D16" s="26">
        <v>292700</v>
      </c>
      <c r="E16" s="26">
        <v>311200</v>
      </c>
      <c r="F16" s="26">
        <v>351600</v>
      </c>
      <c r="G16" s="26">
        <v>399700</v>
      </c>
      <c r="H16" s="26">
        <v>454100</v>
      </c>
      <c r="I16" s="26">
        <v>516200</v>
      </c>
      <c r="J16" s="25"/>
    </row>
    <row r="17" spans="1:10">
      <c r="A17" s="213">
        <v>12</v>
      </c>
      <c r="B17" s="26">
        <v>233400</v>
      </c>
      <c r="C17" s="26">
        <v>263000</v>
      </c>
      <c r="D17" s="26">
        <v>293500</v>
      </c>
      <c r="E17" s="26">
        <v>311800</v>
      </c>
      <c r="F17" s="26">
        <v>353100</v>
      </c>
      <c r="G17" s="26">
        <v>401700</v>
      </c>
      <c r="H17" s="26">
        <v>455400</v>
      </c>
      <c r="I17" s="26">
        <v>517600</v>
      </c>
      <c r="J17" s="25"/>
    </row>
    <row r="18" spans="1:10">
      <c r="A18" s="213">
        <v>13</v>
      </c>
      <c r="B18" s="26">
        <v>235100</v>
      </c>
      <c r="C18" s="26">
        <v>264200</v>
      </c>
      <c r="D18" s="26">
        <v>294300</v>
      </c>
      <c r="E18" s="26">
        <v>312400</v>
      </c>
      <c r="F18" s="26">
        <v>354500</v>
      </c>
      <c r="G18" s="26">
        <v>403100</v>
      </c>
      <c r="H18" s="26">
        <v>456700</v>
      </c>
      <c r="I18" s="26">
        <v>519000</v>
      </c>
      <c r="J18" s="25"/>
    </row>
    <row r="19" spans="1:10">
      <c r="A19" s="213">
        <v>14</v>
      </c>
      <c r="B19" s="26">
        <v>237100</v>
      </c>
      <c r="C19" s="26">
        <v>265400</v>
      </c>
      <c r="D19" s="26">
        <v>295100</v>
      </c>
      <c r="E19" s="26">
        <v>313500</v>
      </c>
      <c r="F19" s="26">
        <v>356100</v>
      </c>
      <c r="G19" s="26">
        <v>404800</v>
      </c>
      <c r="H19" s="26">
        <v>457900</v>
      </c>
      <c r="I19" s="26">
        <v>520100</v>
      </c>
      <c r="J19" s="25"/>
    </row>
    <row r="20" spans="1:10">
      <c r="A20" s="213">
        <v>15</v>
      </c>
      <c r="B20" s="26">
        <v>239300</v>
      </c>
      <c r="C20" s="26">
        <v>266600</v>
      </c>
      <c r="D20" s="26">
        <v>295800</v>
      </c>
      <c r="E20" s="26">
        <v>314600</v>
      </c>
      <c r="F20" s="26">
        <v>357600</v>
      </c>
      <c r="G20" s="26">
        <v>406500</v>
      </c>
      <c r="H20" s="26">
        <v>459100</v>
      </c>
      <c r="I20" s="26">
        <v>521200</v>
      </c>
      <c r="J20" s="25"/>
    </row>
    <row r="21" spans="1:10">
      <c r="A21" s="213">
        <v>16</v>
      </c>
      <c r="B21" s="26">
        <v>241400</v>
      </c>
      <c r="C21" s="26">
        <v>267700</v>
      </c>
      <c r="D21" s="26">
        <v>296600</v>
      </c>
      <c r="E21" s="26">
        <v>315800</v>
      </c>
      <c r="F21" s="26">
        <v>359100</v>
      </c>
      <c r="G21" s="26">
        <v>408200</v>
      </c>
      <c r="H21" s="26">
        <v>460200</v>
      </c>
      <c r="I21" s="26">
        <v>522400</v>
      </c>
      <c r="J21" s="25"/>
    </row>
    <row r="22" spans="1:10">
      <c r="A22" s="213">
        <v>17</v>
      </c>
      <c r="B22" s="26">
        <v>243500</v>
      </c>
      <c r="C22" s="26">
        <v>268700</v>
      </c>
      <c r="D22" s="26">
        <v>297400</v>
      </c>
      <c r="E22" s="26">
        <v>316900</v>
      </c>
      <c r="F22" s="26">
        <v>360600</v>
      </c>
      <c r="G22" s="26">
        <v>409900</v>
      </c>
      <c r="H22" s="26">
        <v>461400</v>
      </c>
      <c r="I22" s="26">
        <v>523500</v>
      </c>
      <c r="J22" s="25"/>
    </row>
    <row r="23" spans="1:10">
      <c r="A23" s="213">
        <v>18</v>
      </c>
      <c r="B23" s="26">
        <v>244600</v>
      </c>
      <c r="C23" s="26">
        <v>269700</v>
      </c>
      <c r="D23" s="26">
        <v>298200</v>
      </c>
      <c r="E23" s="26">
        <v>318100</v>
      </c>
      <c r="F23" s="26">
        <v>362200</v>
      </c>
      <c r="G23" s="26">
        <v>411400</v>
      </c>
      <c r="H23" s="26">
        <v>462500</v>
      </c>
      <c r="I23" s="26">
        <v>524400</v>
      </c>
      <c r="J23" s="25"/>
    </row>
    <row r="24" spans="1:10">
      <c r="A24" s="213">
        <v>19</v>
      </c>
      <c r="B24" s="26">
        <v>245600</v>
      </c>
      <c r="C24" s="26">
        <v>270800</v>
      </c>
      <c r="D24" s="26">
        <v>299000</v>
      </c>
      <c r="E24" s="26">
        <v>319200</v>
      </c>
      <c r="F24" s="26">
        <v>363800</v>
      </c>
      <c r="G24" s="26">
        <v>412900</v>
      </c>
      <c r="H24" s="26">
        <v>463700</v>
      </c>
      <c r="I24" s="26">
        <v>525300</v>
      </c>
      <c r="J24" s="25"/>
    </row>
    <row r="25" spans="1:10">
      <c r="A25" s="213">
        <v>20</v>
      </c>
      <c r="B25" s="26">
        <v>246700</v>
      </c>
      <c r="C25" s="26">
        <v>271800</v>
      </c>
      <c r="D25" s="26">
        <v>299700</v>
      </c>
      <c r="E25" s="26">
        <v>320400</v>
      </c>
      <c r="F25" s="26">
        <v>365300</v>
      </c>
      <c r="G25" s="26">
        <v>414400</v>
      </c>
      <c r="H25" s="26">
        <v>464900</v>
      </c>
      <c r="I25" s="26">
        <v>526200</v>
      </c>
      <c r="J25" s="25"/>
    </row>
    <row r="26" spans="1:10">
      <c r="A26" s="213">
        <v>21</v>
      </c>
      <c r="B26" s="26">
        <v>247800</v>
      </c>
      <c r="C26" s="26">
        <v>272900</v>
      </c>
      <c r="D26" s="26">
        <v>300500</v>
      </c>
      <c r="E26" s="26">
        <v>321600</v>
      </c>
      <c r="F26" s="26">
        <v>366600</v>
      </c>
      <c r="G26" s="26">
        <v>415700</v>
      </c>
      <c r="H26" s="26">
        <v>466000</v>
      </c>
      <c r="I26" s="26">
        <v>527200</v>
      </c>
      <c r="J26" s="25"/>
    </row>
    <row r="27" spans="1:10">
      <c r="A27" s="213">
        <v>22</v>
      </c>
      <c r="B27" s="26">
        <v>248600</v>
      </c>
      <c r="C27" s="26">
        <v>273800</v>
      </c>
      <c r="D27" s="26">
        <v>301400</v>
      </c>
      <c r="E27" s="26">
        <v>322800</v>
      </c>
      <c r="F27" s="26">
        <v>368100</v>
      </c>
      <c r="G27" s="26">
        <v>417000</v>
      </c>
      <c r="H27" s="26">
        <v>466800</v>
      </c>
      <c r="I27" s="26" t="s">
        <v>151</v>
      </c>
      <c r="J27" s="25"/>
    </row>
    <row r="28" spans="1:10">
      <c r="A28" s="213">
        <v>23</v>
      </c>
      <c r="B28" s="26">
        <v>249500</v>
      </c>
      <c r="C28" s="26">
        <v>274600</v>
      </c>
      <c r="D28" s="26">
        <v>302300</v>
      </c>
      <c r="E28" s="26">
        <v>324000</v>
      </c>
      <c r="F28" s="26">
        <v>369600</v>
      </c>
      <c r="G28" s="26">
        <v>418300</v>
      </c>
      <c r="H28" s="26">
        <v>467200</v>
      </c>
      <c r="I28" s="26" t="s">
        <v>151</v>
      </c>
      <c r="J28" s="25"/>
    </row>
    <row r="29" spans="1:10">
      <c r="A29" s="213">
        <v>24</v>
      </c>
      <c r="B29" s="26">
        <v>250300</v>
      </c>
      <c r="C29" s="26">
        <v>275400</v>
      </c>
      <c r="D29" s="26">
        <v>303000</v>
      </c>
      <c r="E29" s="26">
        <v>325100</v>
      </c>
      <c r="F29" s="26">
        <v>371100</v>
      </c>
      <c r="G29" s="26">
        <v>419400</v>
      </c>
      <c r="H29" s="26">
        <v>467900</v>
      </c>
      <c r="I29" s="26" t="s">
        <v>151</v>
      </c>
      <c r="J29" s="25"/>
    </row>
    <row r="30" spans="1:10">
      <c r="A30" s="213">
        <v>25</v>
      </c>
      <c r="B30" s="26">
        <v>251200</v>
      </c>
      <c r="C30" s="26">
        <v>276200</v>
      </c>
      <c r="D30" s="26">
        <v>303700</v>
      </c>
      <c r="E30" s="26">
        <v>326300</v>
      </c>
      <c r="F30" s="26">
        <v>372500</v>
      </c>
      <c r="G30" s="26">
        <v>420500</v>
      </c>
      <c r="H30" s="26">
        <v>468400</v>
      </c>
      <c r="I30" s="26" t="s">
        <v>151</v>
      </c>
      <c r="J30" s="25"/>
    </row>
    <row r="31" spans="1:10">
      <c r="A31" s="213">
        <v>26</v>
      </c>
      <c r="B31" s="26">
        <v>252100</v>
      </c>
      <c r="C31" s="26">
        <v>277000</v>
      </c>
      <c r="D31" s="26">
        <v>304600</v>
      </c>
      <c r="E31" s="26">
        <v>327500</v>
      </c>
      <c r="F31" s="26">
        <v>374000</v>
      </c>
      <c r="G31" s="26">
        <v>421600</v>
      </c>
      <c r="H31" s="26">
        <v>468800</v>
      </c>
      <c r="I31" s="26" t="s">
        <v>151</v>
      </c>
      <c r="J31" s="25"/>
    </row>
    <row r="32" spans="1:10">
      <c r="A32" s="213">
        <v>27</v>
      </c>
      <c r="B32" s="26">
        <v>253000</v>
      </c>
      <c r="C32" s="26">
        <v>277800</v>
      </c>
      <c r="D32" s="26">
        <v>305500</v>
      </c>
      <c r="E32" s="26">
        <v>328600</v>
      </c>
      <c r="F32" s="26">
        <v>375500</v>
      </c>
      <c r="G32" s="26">
        <v>422700</v>
      </c>
      <c r="H32" s="26">
        <v>469200</v>
      </c>
      <c r="I32" s="26" t="s">
        <v>151</v>
      </c>
      <c r="J32" s="25"/>
    </row>
    <row r="33" spans="1:10">
      <c r="A33" s="213">
        <v>28</v>
      </c>
      <c r="B33" s="26">
        <v>253900</v>
      </c>
      <c r="C33" s="26">
        <v>278600</v>
      </c>
      <c r="D33" s="26">
        <v>306200</v>
      </c>
      <c r="E33" s="26">
        <v>329800</v>
      </c>
      <c r="F33" s="26">
        <v>376900</v>
      </c>
      <c r="G33" s="26">
        <v>423800</v>
      </c>
      <c r="H33" s="26">
        <v>469600</v>
      </c>
      <c r="I33" s="26" t="s">
        <v>151</v>
      </c>
      <c r="J33" s="25"/>
    </row>
    <row r="34" spans="1:10">
      <c r="A34" s="213">
        <v>29</v>
      </c>
      <c r="B34" s="26">
        <v>254700</v>
      </c>
      <c r="C34" s="26">
        <v>279300</v>
      </c>
      <c r="D34" s="26">
        <v>307000</v>
      </c>
      <c r="E34" s="24">
        <v>331000</v>
      </c>
      <c r="F34" s="26">
        <v>378300</v>
      </c>
      <c r="G34" s="26">
        <v>424600</v>
      </c>
      <c r="H34" s="26">
        <v>470000</v>
      </c>
      <c r="I34" s="26" t="s">
        <v>151</v>
      </c>
      <c r="J34" s="25"/>
    </row>
    <row r="35" spans="1:10">
      <c r="A35" s="213">
        <v>30</v>
      </c>
      <c r="B35" s="26">
        <v>255500</v>
      </c>
      <c r="C35" s="26">
        <v>280100</v>
      </c>
      <c r="D35" s="26">
        <v>308000</v>
      </c>
      <c r="E35" s="214">
        <v>332200</v>
      </c>
      <c r="F35" s="26">
        <v>379900</v>
      </c>
      <c r="G35" s="26">
        <v>425400</v>
      </c>
      <c r="H35" s="26">
        <v>470400</v>
      </c>
      <c r="I35" s="26" t="s">
        <v>151</v>
      </c>
      <c r="J35" s="25"/>
    </row>
    <row r="36" spans="1:10">
      <c r="A36" s="213">
        <v>31</v>
      </c>
      <c r="B36" s="26">
        <v>256200</v>
      </c>
      <c r="C36" s="26">
        <v>280900</v>
      </c>
      <c r="D36" s="26">
        <v>308900</v>
      </c>
      <c r="E36" s="26">
        <v>333400</v>
      </c>
      <c r="F36" s="26">
        <v>381300</v>
      </c>
      <c r="G36" s="26">
        <v>426100</v>
      </c>
      <c r="H36" s="26">
        <v>470700</v>
      </c>
      <c r="I36" s="26" t="s">
        <v>151</v>
      </c>
      <c r="J36" s="25"/>
    </row>
    <row r="37" spans="1:10">
      <c r="A37" s="213">
        <v>32</v>
      </c>
      <c r="B37" s="26">
        <v>257000</v>
      </c>
      <c r="C37" s="26">
        <v>281700</v>
      </c>
      <c r="D37" s="26">
        <v>309900</v>
      </c>
      <c r="E37" s="26">
        <v>334600</v>
      </c>
      <c r="F37" s="26">
        <v>382800</v>
      </c>
      <c r="G37" s="26">
        <v>426900</v>
      </c>
      <c r="H37" s="26">
        <v>471000</v>
      </c>
      <c r="I37" s="26" t="s">
        <v>151</v>
      </c>
      <c r="J37" s="25"/>
    </row>
    <row r="38" spans="1:10">
      <c r="A38" s="213">
        <v>33</v>
      </c>
      <c r="B38" s="26">
        <v>257700</v>
      </c>
      <c r="C38" s="26">
        <v>282500</v>
      </c>
      <c r="D38" s="26">
        <v>310900</v>
      </c>
      <c r="E38" s="26">
        <v>335700</v>
      </c>
      <c r="F38" s="26">
        <v>384000</v>
      </c>
      <c r="G38" s="26">
        <v>427300</v>
      </c>
      <c r="H38" s="26">
        <v>471300</v>
      </c>
      <c r="I38" s="26" t="s">
        <v>151</v>
      </c>
      <c r="J38" s="25"/>
    </row>
    <row r="39" spans="1:10">
      <c r="A39" s="213">
        <v>34</v>
      </c>
      <c r="B39" s="26">
        <v>258300</v>
      </c>
      <c r="C39" s="26">
        <v>283300</v>
      </c>
      <c r="D39" s="26">
        <v>312000</v>
      </c>
      <c r="E39" s="26">
        <v>336800</v>
      </c>
      <c r="F39" s="26">
        <v>385100</v>
      </c>
      <c r="G39" s="26">
        <v>427900</v>
      </c>
      <c r="H39" s="26">
        <v>471600</v>
      </c>
      <c r="I39" s="26" t="s">
        <v>151</v>
      </c>
      <c r="J39" s="25"/>
    </row>
    <row r="40" spans="1:10">
      <c r="A40" s="213">
        <v>35</v>
      </c>
      <c r="B40" s="26">
        <v>259000</v>
      </c>
      <c r="C40" s="26">
        <v>283900</v>
      </c>
      <c r="D40" s="26">
        <v>313000</v>
      </c>
      <c r="E40" s="26">
        <v>338000</v>
      </c>
      <c r="F40" s="26">
        <v>386300</v>
      </c>
      <c r="G40" s="26">
        <v>428400</v>
      </c>
      <c r="H40" s="26">
        <v>471900</v>
      </c>
      <c r="I40" s="26" t="s">
        <v>151</v>
      </c>
      <c r="J40" s="25"/>
    </row>
    <row r="41" spans="1:10">
      <c r="A41" s="213">
        <v>36</v>
      </c>
      <c r="B41" s="26">
        <v>259700</v>
      </c>
      <c r="C41" s="26">
        <v>284700</v>
      </c>
      <c r="D41" s="26">
        <v>313900</v>
      </c>
      <c r="E41" s="26">
        <v>339200</v>
      </c>
      <c r="F41" s="26">
        <v>387400</v>
      </c>
      <c r="G41" s="26">
        <v>428800</v>
      </c>
      <c r="H41" s="26">
        <v>472200</v>
      </c>
      <c r="I41" s="26" t="s">
        <v>151</v>
      </c>
      <c r="J41" s="25"/>
    </row>
    <row r="42" spans="1:10">
      <c r="A42" s="213">
        <v>37</v>
      </c>
      <c r="B42" s="26">
        <v>260400</v>
      </c>
      <c r="C42" s="26">
        <v>285600</v>
      </c>
      <c r="D42" s="26">
        <v>314900</v>
      </c>
      <c r="E42" s="26">
        <v>340400</v>
      </c>
      <c r="F42" s="26">
        <v>388400</v>
      </c>
      <c r="G42" s="26">
        <v>429200</v>
      </c>
      <c r="H42" s="26">
        <v>472500</v>
      </c>
      <c r="I42" s="26" t="s">
        <v>151</v>
      </c>
      <c r="J42" s="25"/>
    </row>
    <row r="43" spans="1:10">
      <c r="A43" s="213">
        <v>38</v>
      </c>
      <c r="B43" s="26">
        <v>261000</v>
      </c>
      <c r="C43" s="26">
        <v>286400</v>
      </c>
      <c r="D43" s="26">
        <v>315900</v>
      </c>
      <c r="E43" s="26">
        <v>341600</v>
      </c>
      <c r="F43" s="26">
        <v>389200</v>
      </c>
      <c r="G43" s="26">
        <v>429400</v>
      </c>
      <c r="H43" s="26" t="s">
        <v>151</v>
      </c>
      <c r="I43" s="26" t="s">
        <v>151</v>
      </c>
      <c r="J43" s="25"/>
    </row>
    <row r="44" spans="1:10">
      <c r="A44" s="213">
        <v>39</v>
      </c>
      <c r="B44" s="26">
        <v>261600</v>
      </c>
      <c r="C44" s="26">
        <v>287200</v>
      </c>
      <c r="D44" s="26">
        <v>316900</v>
      </c>
      <c r="E44" s="26">
        <v>342900</v>
      </c>
      <c r="F44" s="26">
        <v>390100</v>
      </c>
      <c r="G44" s="26">
        <v>429700</v>
      </c>
      <c r="H44" s="26" t="s">
        <v>151</v>
      </c>
      <c r="I44" s="26" t="s">
        <v>151</v>
      </c>
      <c r="J44" s="25"/>
    </row>
    <row r="45" spans="1:10">
      <c r="A45" s="213">
        <v>40</v>
      </c>
      <c r="B45" s="26">
        <v>262200</v>
      </c>
      <c r="C45" s="26">
        <v>287900</v>
      </c>
      <c r="D45" s="26">
        <v>317900</v>
      </c>
      <c r="E45" s="26">
        <v>344100</v>
      </c>
      <c r="F45" s="26">
        <v>391200</v>
      </c>
      <c r="G45" s="26">
        <v>430000</v>
      </c>
      <c r="H45" s="26" t="s">
        <v>151</v>
      </c>
      <c r="I45" s="26" t="s">
        <v>151</v>
      </c>
      <c r="J45" s="25"/>
    </row>
    <row r="46" spans="1:10">
      <c r="A46" s="213">
        <v>41</v>
      </c>
      <c r="B46" s="26">
        <v>262800</v>
      </c>
      <c r="C46" s="26">
        <v>288600</v>
      </c>
      <c r="D46" s="24">
        <v>318800</v>
      </c>
      <c r="E46" s="26">
        <v>345000</v>
      </c>
      <c r="F46" s="26">
        <v>392200</v>
      </c>
      <c r="G46" s="26">
        <v>430300</v>
      </c>
      <c r="H46" s="26" t="s">
        <v>151</v>
      </c>
      <c r="I46" s="26" t="s">
        <v>151</v>
      </c>
      <c r="J46" s="25"/>
    </row>
    <row r="47" spans="1:10">
      <c r="A47" s="213">
        <v>42</v>
      </c>
      <c r="B47" s="26">
        <v>263400</v>
      </c>
      <c r="C47" s="26">
        <v>289400</v>
      </c>
      <c r="D47" s="214">
        <v>320000</v>
      </c>
      <c r="E47" s="26">
        <v>346200</v>
      </c>
      <c r="F47" s="26">
        <v>393200</v>
      </c>
      <c r="G47" s="26">
        <v>430600</v>
      </c>
      <c r="H47" s="26" t="s">
        <v>151</v>
      </c>
      <c r="I47" s="26" t="s">
        <v>151</v>
      </c>
      <c r="J47" s="25"/>
    </row>
    <row r="48" spans="1:10">
      <c r="A48" s="213">
        <v>43</v>
      </c>
      <c r="B48" s="26">
        <v>264000</v>
      </c>
      <c r="C48" s="26">
        <v>290200</v>
      </c>
      <c r="D48" s="26">
        <v>321100</v>
      </c>
      <c r="E48" s="26">
        <v>347400</v>
      </c>
      <c r="F48" s="26">
        <v>394200</v>
      </c>
      <c r="G48" s="26">
        <v>430900</v>
      </c>
      <c r="H48" s="26" t="s">
        <v>151</v>
      </c>
      <c r="I48" s="26" t="s">
        <v>151</v>
      </c>
      <c r="J48" s="25"/>
    </row>
    <row r="49" spans="1:10">
      <c r="A49" s="213">
        <v>44</v>
      </c>
      <c r="B49" s="26">
        <v>264500</v>
      </c>
      <c r="C49" s="26">
        <v>290900</v>
      </c>
      <c r="D49" s="26">
        <v>322200</v>
      </c>
      <c r="E49" s="26">
        <v>348600</v>
      </c>
      <c r="F49" s="26">
        <v>395100</v>
      </c>
      <c r="G49" s="26">
        <v>431200</v>
      </c>
      <c r="H49" s="26" t="s">
        <v>151</v>
      </c>
      <c r="I49" s="26" t="s">
        <v>151</v>
      </c>
      <c r="J49" s="25"/>
    </row>
    <row r="50" spans="1:10">
      <c r="A50" s="213">
        <v>45</v>
      </c>
      <c r="B50" s="26">
        <v>264900</v>
      </c>
      <c r="C50" s="26">
        <v>291600</v>
      </c>
      <c r="D50" s="26">
        <v>323200</v>
      </c>
      <c r="E50" s="26">
        <v>349500</v>
      </c>
      <c r="F50" s="26">
        <v>395900</v>
      </c>
      <c r="G50" s="26">
        <v>431400</v>
      </c>
      <c r="H50" s="26" t="s">
        <v>151</v>
      </c>
      <c r="I50" s="26" t="s">
        <v>151</v>
      </c>
      <c r="J50" s="25"/>
    </row>
    <row r="51" spans="1:10">
      <c r="A51" s="213">
        <v>46</v>
      </c>
      <c r="B51" s="26">
        <v>265500</v>
      </c>
      <c r="C51" s="26">
        <v>292400</v>
      </c>
      <c r="D51" s="26">
        <v>324300</v>
      </c>
      <c r="E51" s="26">
        <v>350500</v>
      </c>
      <c r="F51" s="26">
        <v>396700</v>
      </c>
      <c r="G51" s="26">
        <v>431700</v>
      </c>
      <c r="H51" s="26" t="s">
        <v>151</v>
      </c>
      <c r="I51" s="26" t="s">
        <v>151</v>
      </c>
      <c r="J51" s="25"/>
    </row>
    <row r="52" spans="1:10">
      <c r="A52" s="213">
        <v>47</v>
      </c>
      <c r="B52" s="26">
        <v>265900</v>
      </c>
      <c r="C52" s="26">
        <v>293200</v>
      </c>
      <c r="D52" s="26">
        <v>325400</v>
      </c>
      <c r="E52" s="26">
        <v>351500</v>
      </c>
      <c r="F52" s="26">
        <v>397600</v>
      </c>
      <c r="G52" s="26">
        <v>432000</v>
      </c>
      <c r="H52" s="26" t="s">
        <v>151</v>
      </c>
      <c r="I52" s="26" t="s">
        <v>151</v>
      </c>
      <c r="J52" s="25"/>
    </row>
    <row r="53" spans="1:10">
      <c r="A53" s="213">
        <v>48</v>
      </c>
      <c r="B53" s="26">
        <v>266300</v>
      </c>
      <c r="C53" s="26">
        <v>293900</v>
      </c>
      <c r="D53" s="26">
        <v>326400</v>
      </c>
      <c r="E53" s="26">
        <v>352400</v>
      </c>
      <c r="F53" s="26">
        <v>398400</v>
      </c>
      <c r="G53" s="26">
        <v>432300</v>
      </c>
      <c r="H53" s="26" t="s">
        <v>151</v>
      </c>
      <c r="I53" s="26" t="s">
        <v>151</v>
      </c>
      <c r="J53" s="25"/>
    </row>
    <row r="54" spans="1:10">
      <c r="A54" s="213">
        <v>49</v>
      </c>
      <c r="B54" s="26">
        <v>266700</v>
      </c>
      <c r="C54" s="26">
        <v>294600</v>
      </c>
      <c r="D54" s="26">
        <v>327500</v>
      </c>
      <c r="E54" s="26">
        <v>353300</v>
      </c>
      <c r="F54" s="26">
        <v>398900</v>
      </c>
      <c r="G54" s="26">
        <v>432500</v>
      </c>
      <c r="H54" s="26" t="s">
        <v>151</v>
      </c>
      <c r="I54" s="26" t="s">
        <v>151</v>
      </c>
      <c r="J54" s="25"/>
    </row>
    <row r="55" spans="1:10">
      <c r="A55" s="213">
        <v>50</v>
      </c>
      <c r="B55" s="26">
        <v>267200</v>
      </c>
      <c r="C55" s="26">
        <v>295300</v>
      </c>
      <c r="D55" s="26">
        <v>328500</v>
      </c>
      <c r="E55" s="26">
        <v>354200</v>
      </c>
      <c r="F55" s="26">
        <v>399700</v>
      </c>
      <c r="G55" s="26">
        <v>432700</v>
      </c>
      <c r="H55" s="26" t="s">
        <v>151</v>
      </c>
      <c r="I55" s="26" t="s">
        <v>151</v>
      </c>
      <c r="J55" s="25"/>
    </row>
    <row r="56" spans="1:10">
      <c r="A56" s="213">
        <v>51</v>
      </c>
      <c r="B56" s="26">
        <v>267700</v>
      </c>
      <c r="C56" s="26">
        <v>295900</v>
      </c>
      <c r="D56" s="26">
        <v>329600</v>
      </c>
      <c r="E56" s="26">
        <v>355200</v>
      </c>
      <c r="F56" s="26">
        <v>400500</v>
      </c>
      <c r="G56" s="26">
        <v>433000</v>
      </c>
      <c r="H56" s="26" t="s">
        <v>151</v>
      </c>
      <c r="I56" s="26" t="s">
        <v>151</v>
      </c>
      <c r="J56" s="25"/>
    </row>
    <row r="57" spans="1:10">
      <c r="A57" s="213">
        <v>52</v>
      </c>
      <c r="B57" s="26">
        <v>268200</v>
      </c>
      <c r="C57" s="26">
        <v>296600</v>
      </c>
      <c r="D57" s="26">
        <v>330700</v>
      </c>
      <c r="E57" s="26">
        <v>356100</v>
      </c>
      <c r="F57" s="26">
        <v>401300</v>
      </c>
      <c r="G57" s="26">
        <v>433300</v>
      </c>
      <c r="H57" s="26" t="s">
        <v>151</v>
      </c>
      <c r="I57" s="26" t="s">
        <v>151</v>
      </c>
      <c r="J57" s="25"/>
    </row>
    <row r="58" spans="1:10">
      <c r="A58" s="213">
        <v>53</v>
      </c>
      <c r="B58" s="26">
        <v>268500</v>
      </c>
      <c r="C58" s="26">
        <v>297300</v>
      </c>
      <c r="D58" s="26">
        <v>331700</v>
      </c>
      <c r="E58" s="26">
        <v>356600</v>
      </c>
      <c r="F58" s="26">
        <v>401700</v>
      </c>
      <c r="G58" s="26">
        <v>433500</v>
      </c>
      <c r="H58" s="26" t="s">
        <v>151</v>
      </c>
      <c r="I58" s="26" t="s">
        <v>151</v>
      </c>
      <c r="J58" s="25"/>
    </row>
    <row r="59" spans="1:10">
      <c r="A59" s="213">
        <v>54</v>
      </c>
      <c r="B59" s="26">
        <v>268800</v>
      </c>
      <c r="C59" s="26">
        <v>297900</v>
      </c>
      <c r="D59" s="26">
        <v>332700</v>
      </c>
      <c r="E59" s="26">
        <v>357500</v>
      </c>
      <c r="F59" s="26">
        <v>402400</v>
      </c>
      <c r="G59" s="26" t="s">
        <v>151</v>
      </c>
      <c r="H59" s="26" t="s">
        <v>151</v>
      </c>
      <c r="I59" s="26" t="s">
        <v>151</v>
      </c>
      <c r="J59" s="25"/>
    </row>
    <row r="60" spans="1:10">
      <c r="A60" s="213">
        <v>55</v>
      </c>
      <c r="B60" s="26">
        <v>269100</v>
      </c>
      <c r="C60" s="26">
        <v>298600</v>
      </c>
      <c r="D60" s="26">
        <v>333700</v>
      </c>
      <c r="E60" s="26">
        <v>358200</v>
      </c>
      <c r="F60" s="26">
        <v>403100</v>
      </c>
      <c r="G60" s="26" t="s">
        <v>151</v>
      </c>
      <c r="H60" s="26" t="s">
        <v>151</v>
      </c>
      <c r="I60" s="26" t="s">
        <v>151</v>
      </c>
      <c r="J60" s="25"/>
    </row>
    <row r="61" spans="1:10">
      <c r="A61" s="213">
        <v>56</v>
      </c>
      <c r="B61" s="26">
        <v>269400</v>
      </c>
      <c r="C61" s="26">
        <v>299200</v>
      </c>
      <c r="D61" s="26">
        <v>334700</v>
      </c>
      <c r="E61" s="26">
        <v>359100</v>
      </c>
      <c r="F61" s="26">
        <v>403700</v>
      </c>
      <c r="G61" s="26" t="s">
        <v>151</v>
      </c>
      <c r="H61" s="26" t="s">
        <v>151</v>
      </c>
      <c r="I61" s="26" t="s">
        <v>151</v>
      </c>
      <c r="J61" s="25"/>
    </row>
    <row r="62" spans="1:10">
      <c r="A62" s="213">
        <v>57</v>
      </c>
      <c r="B62" s="26">
        <v>269700</v>
      </c>
      <c r="C62" s="26">
        <v>299900</v>
      </c>
      <c r="D62" s="26">
        <v>335600</v>
      </c>
      <c r="E62" s="26">
        <v>359800</v>
      </c>
      <c r="F62" s="26">
        <v>404100</v>
      </c>
      <c r="G62" s="26" t="s">
        <v>151</v>
      </c>
      <c r="H62" s="26" t="s">
        <v>151</v>
      </c>
      <c r="I62" s="26" t="s">
        <v>151</v>
      </c>
      <c r="J62" s="25"/>
    </row>
    <row r="63" spans="1:10">
      <c r="A63" s="213">
        <v>58</v>
      </c>
      <c r="B63" s="26">
        <v>270000</v>
      </c>
      <c r="C63" s="26">
        <v>300600</v>
      </c>
      <c r="D63" s="26">
        <v>336600</v>
      </c>
      <c r="E63" s="26">
        <v>360100</v>
      </c>
      <c r="F63" s="26">
        <v>404600</v>
      </c>
      <c r="G63" s="26" t="s">
        <v>151</v>
      </c>
      <c r="H63" s="26" t="s">
        <v>151</v>
      </c>
      <c r="I63" s="26" t="s">
        <v>151</v>
      </c>
      <c r="J63" s="25"/>
    </row>
    <row r="64" spans="1:10">
      <c r="A64" s="213">
        <v>59</v>
      </c>
      <c r="B64" s="26">
        <v>270300</v>
      </c>
      <c r="C64" s="26">
        <v>301300</v>
      </c>
      <c r="D64" s="26">
        <v>337600</v>
      </c>
      <c r="E64" s="26">
        <v>360500</v>
      </c>
      <c r="F64" s="26">
        <v>405200</v>
      </c>
      <c r="G64" s="26" t="s">
        <v>151</v>
      </c>
      <c r="H64" s="26" t="s">
        <v>151</v>
      </c>
      <c r="I64" s="26" t="s">
        <v>151</v>
      </c>
      <c r="J64" s="25"/>
    </row>
    <row r="65" spans="1:10">
      <c r="A65" s="213">
        <v>60</v>
      </c>
      <c r="B65" s="26">
        <v>270600</v>
      </c>
      <c r="C65" s="26">
        <v>301900</v>
      </c>
      <c r="D65" s="26">
        <v>338500</v>
      </c>
      <c r="E65" s="26">
        <v>361100</v>
      </c>
      <c r="F65" s="26">
        <v>405800</v>
      </c>
      <c r="G65" s="26" t="s">
        <v>151</v>
      </c>
      <c r="H65" s="26" t="s">
        <v>151</v>
      </c>
      <c r="I65" s="26" t="s">
        <v>151</v>
      </c>
      <c r="J65" s="25"/>
    </row>
    <row r="66" spans="1:10">
      <c r="A66" s="213">
        <v>61</v>
      </c>
      <c r="B66" s="26">
        <v>270900</v>
      </c>
      <c r="C66" s="24">
        <v>302400</v>
      </c>
      <c r="D66" s="26">
        <v>339400</v>
      </c>
      <c r="E66" s="26">
        <v>361700</v>
      </c>
      <c r="F66" s="26">
        <v>406200</v>
      </c>
      <c r="G66" s="26" t="s">
        <v>151</v>
      </c>
      <c r="H66" s="26" t="s">
        <v>151</v>
      </c>
      <c r="I66" s="26" t="s">
        <v>151</v>
      </c>
      <c r="J66" s="25"/>
    </row>
    <row r="67" spans="1:10">
      <c r="A67" s="213">
        <v>62</v>
      </c>
      <c r="B67" s="26">
        <v>271200</v>
      </c>
      <c r="C67" s="214">
        <v>303000</v>
      </c>
      <c r="D67" s="26">
        <v>340100</v>
      </c>
      <c r="E67" s="26">
        <v>362400</v>
      </c>
      <c r="F67" s="26">
        <v>406700</v>
      </c>
      <c r="G67" s="26" t="s">
        <v>151</v>
      </c>
      <c r="H67" s="26" t="s">
        <v>151</v>
      </c>
      <c r="I67" s="26" t="s">
        <v>151</v>
      </c>
      <c r="J67" s="25"/>
    </row>
    <row r="68" spans="1:10">
      <c r="A68" s="213">
        <v>63</v>
      </c>
      <c r="B68" s="26">
        <v>271500</v>
      </c>
      <c r="C68" s="26">
        <v>303700</v>
      </c>
      <c r="D68" s="26">
        <v>340800</v>
      </c>
      <c r="E68" s="26">
        <v>363100</v>
      </c>
      <c r="F68" s="26">
        <v>407200</v>
      </c>
      <c r="G68" s="26" t="s">
        <v>151</v>
      </c>
      <c r="H68" s="26" t="s">
        <v>151</v>
      </c>
      <c r="I68" s="26" t="s">
        <v>151</v>
      </c>
      <c r="J68" s="25"/>
    </row>
    <row r="69" spans="1:10">
      <c r="A69" s="213">
        <v>64</v>
      </c>
      <c r="B69" s="26">
        <v>271800</v>
      </c>
      <c r="C69" s="26">
        <v>304300</v>
      </c>
      <c r="D69" s="26">
        <v>341400</v>
      </c>
      <c r="E69" s="26">
        <v>363700</v>
      </c>
      <c r="F69" s="26">
        <v>407700</v>
      </c>
      <c r="G69" s="26" t="s">
        <v>151</v>
      </c>
      <c r="H69" s="26" t="s">
        <v>151</v>
      </c>
      <c r="I69" s="26" t="s">
        <v>151</v>
      </c>
      <c r="J69" s="25"/>
    </row>
    <row r="70" spans="1:10">
      <c r="A70" s="213">
        <v>65</v>
      </c>
      <c r="B70" s="26">
        <v>272100</v>
      </c>
      <c r="C70" s="26">
        <v>304800</v>
      </c>
      <c r="D70" s="26">
        <v>342000</v>
      </c>
      <c r="E70" s="26">
        <v>364400</v>
      </c>
      <c r="F70" s="26">
        <v>408300</v>
      </c>
      <c r="G70" s="26" t="s">
        <v>151</v>
      </c>
      <c r="H70" s="26" t="s">
        <v>151</v>
      </c>
      <c r="I70" s="26" t="s">
        <v>151</v>
      </c>
      <c r="J70" s="25"/>
    </row>
    <row r="71" spans="1:10">
      <c r="A71" s="213">
        <v>66</v>
      </c>
      <c r="B71" s="26">
        <v>272400</v>
      </c>
      <c r="C71" s="26">
        <v>305400</v>
      </c>
      <c r="D71" s="26">
        <v>342700</v>
      </c>
      <c r="E71" s="26">
        <v>364900</v>
      </c>
      <c r="F71" s="26">
        <v>408800</v>
      </c>
      <c r="G71" s="26" t="s">
        <v>151</v>
      </c>
      <c r="H71" s="26" t="s">
        <v>151</v>
      </c>
      <c r="I71" s="26" t="s">
        <v>151</v>
      </c>
      <c r="J71" s="25"/>
    </row>
    <row r="72" spans="1:10">
      <c r="A72" s="213">
        <v>67</v>
      </c>
      <c r="B72" s="26">
        <v>272700</v>
      </c>
      <c r="C72" s="26">
        <v>306100</v>
      </c>
      <c r="D72" s="26">
        <v>343300</v>
      </c>
      <c r="E72" s="26">
        <v>365500</v>
      </c>
      <c r="F72" s="26">
        <v>409400</v>
      </c>
      <c r="G72" s="26" t="s">
        <v>151</v>
      </c>
      <c r="H72" s="26" t="s">
        <v>151</v>
      </c>
      <c r="I72" s="26" t="s">
        <v>151</v>
      </c>
      <c r="J72" s="25"/>
    </row>
    <row r="73" spans="1:10">
      <c r="A73" s="213">
        <v>68</v>
      </c>
      <c r="B73" s="26">
        <v>273000</v>
      </c>
      <c r="C73" s="26">
        <v>306700</v>
      </c>
      <c r="D73" s="26">
        <v>343900</v>
      </c>
      <c r="E73" s="26">
        <v>366100</v>
      </c>
      <c r="F73" s="26">
        <v>410000</v>
      </c>
      <c r="G73" s="26" t="s">
        <v>151</v>
      </c>
      <c r="H73" s="26" t="s">
        <v>151</v>
      </c>
      <c r="I73" s="26" t="s">
        <v>151</v>
      </c>
      <c r="J73" s="25"/>
    </row>
    <row r="74" spans="1:10">
      <c r="A74" s="213">
        <v>69</v>
      </c>
      <c r="B74" s="26">
        <v>273300</v>
      </c>
      <c r="C74" s="26">
        <v>307300</v>
      </c>
      <c r="D74" s="26">
        <v>344500</v>
      </c>
      <c r="E74" s="26">
        <v>366400</v>
      </c>
      <c r="F74" s="26">
        <v>410500</v>
      </c>
      <c r="G74" s="26" t="s">
        <v>151</v>
      </c>
      <c r="H74" s="26" t="s">
        <v>151</v>
      </c>
      <c r="I74" s="26" t="s">
        <v>151</v>
      </c>
      <c r="J74" s="25"/>
    </row>
    <row r="75" spans="1:10">
      <c r="A75" s="213">
        <v>70</v>
      </c>
      <c r="B75" s="26">
        <v>273600</v>
      </c>
      <c r="C75" s="26">
        <v>307900</v>
      </c>
      <c r="D75" s="26">
        <v>344700</v>
      </c>
      <c r="E75" s="26">
        <v>366900</v>
      </c>
      <c r="F75" s="26">
        <v>411000</v>
      </c>
      <c r="G75" s="26" t="s">
        <v>151</v>
      </c>
      <c r="H75" s="26" t="s">
        <v>151</v>
      </c>
      <c r="I75" s="26" t="s">
        <v>151</v>
      </c>
      <c r="J75" s="25"/>
    </row>
    <row r="76" spans="1:10">
      <c r="A76" s="213">
        <v>71</v>
      </c>
      <c r="B76" s="26">
        <v>273900</v>
      </c>
      <c r="C76" s="26">
        <v>308500</v>
      </c>
      <c r="D76" s="26">
        <v>345100</v>
      </c>
      <c r="E76" s="26">
        <v>367300</v>
      </c>
      <c r="F76" s="26">
        <v>411400</v>
      </c>
      <c r="G76" s="26" t="s">
        <v>151</v>
      </c>
      <c r="H76" s="26" t="s">
        <v>151</v>
      </c>
      <c r="I76" s="26" t="s">
        <v>151</v>
      </c>
      <c r="J76" s="25"/>
    </row>
    <row r="77" spans="1:10">
      <c r="A77" s="213">
        <v>72</v>
      </c>
      <c r="B77" s="26">
        <v>274100</v>
      </c>
      <c r="C77" s="26">
        <v>309100</v>
      </c>
      <c r="D77" s="26">
        <v>345600</v>
      </c>
      <c r="E77" s="26">
        <v>367800</v>
      </c>
      <c r="F77" s="26">
        <v>411800</v>
      </c>
      <c r="G77" s="26" t="s">
        <v>151</v>
      </c>
      <c r="H77" s="26" t="s">
        <v>151</v>
      </c>
      <c r="I77" s="26" t="s">
        <v>151</v>
      </c>
      <c r="J77" s="25"/>
    </row>
    <row r="78" spans="1:10">
      <c r="A78" s="213">
        <v>73</v>
      </c>
      <c r="B78" s="26">
        <v>274300</v>
      </c>
      <c r="C78" s="26">
        <v>309700</v>
      </c>
      <c r="D78" s="26">
        <v>346200</v>
      </c>
      <c r="E78" s="26">
        <v>368300</v>
      </c>
      <c r="F78" s="26">
        <v>412100</v>
      </c>
      <c r="G78" s="26" t="s">
        <v>151</v>
      </c>
      <c r="H78" s="26" t="s">
        <v>151</v>
      </c>
      <c r="I78" s="26" t="s">
        <v>151</v>
      </c>
      <c r="J78" s="25"/>
    </row>
    <row r="79" spans="1:10">
      <c r="A79" s="213">
        <v>74</v>
      </c>
      <c r="B79" s="26">
        <v>274600</v>
      </c>
      <c r="C79" s="26">
        <v>310200</v>
      </c>
      <c r="D79" s="26">
        <v>346700</v>
      </c>
      <c r="E79" s="26">
        <v>368800</v>
      </c>
      <c r="F79" s="26">
        <v>412600</v>
      </c>
      <c r="G79" s="26" t="s">
        <v>151</v>
      </c>
      <c r="H79" s="26" t="s">
        <v>151</v>
      </c>
      <c r="I79" s="26" t="s">
        <v>151</v>
      </c>
      <c r="J79" s="25"/>
    </row>
    <row r="80" spans="1:10">
      <c r="A80" s="213">
        <v>75</v>
      </c>
      <c r="B80" s="26">
        <v>274900</v>
      </c>
      <c r="C80" s="26">
        <v>310600</v>
      </c>
      <c r="D80" s="26">
        <v>347200</v>
      </c>
      <c r="E80" s="26">
        <v>369300</v>
      </c>
      <c r="F80" s="26">
        <v>413000</v>
      </c>
      <c r="G80" s="26" t="s">
        <v>151</v>
      </c>
      <c r="H80" s="26" t="s">
        <v>151</v>
      </c>
      <c r="I80" s="26" t="s">
        <v>151</v>
      </c>
      <c r="J80" s="25"/>
    </row>
    <row r="81" spans="1:10">
      <c r="A81" s="213">
        <v>76</v>
      </c>
      <c r="B81" s="26">
        <v>275100</v>
      </c>
      <c r="C81" s="26">
        <v>311000</v>
      </c>
      <c r="D81" s="26">
        <v>347600</v>
      </c>
      <c r="E81" s="26">
        <v>369700</v>
      </c>
      <c r="F81" s="26">
        <v>413400</v>
      </c>
      <c r="G81" s="26" t="s">
        <v>151</v>
      </c>
      <c r="H81" s="26" t="s">
        <v>151</v>
      </c>
      <c r="I81" s="26" t="s">
        <v>151</v>
      </c>
      <c r="J81" s="25"/>
    </row>
    <row r="82" spans="1:10">
      <c r="A82" s="213">
        <v>77</v>
      </c>
      <c r="B82" s="26">
        <v>275300</v>
      </c>
      <c r="C82" s="26">
        <v>311300</v>
      </c>
      <c r="D82" s="26">
        <v>348200</v>
      </c>
      <c r="E82" s="26">
        <v>370000</v>
      </c>
      <c r="F82" s="26">
        <v>413800</v>
      </c>
      <c r="G82" s="26" t="s">
        <v>151</v>
      </c>
      <c r="H82" s="26" t="s">
        <v>151</v>
      </c>
      <c r="I82" s="26" t="s">
        <v>151</v>
      </c>
      <c r="J82" s="25"/>
    </row>
    <row r="83" spans="1:10">
      <c r="A83" s="213">
        <v>78</v>
      </c>
      <c r="B83" s="26">
        <v>275600</v>
      </c>
      <c r="C83" s="26">
        <v>311600</v>
      </c>
      <c r="D83" s="26">
        <v>348700</v>
      </c>
      <c r="E83" s="26">
        <v>370300</v>
      </c>
      <c r="F83" s="26" t="s">
        <v>151</v>
      </c>
      <c r="G83" s="26" t="s">
        <v>151</v>
      </c>
      <c r="H83" s="26" t="s">
        <v>151</v>
      </c>
      <c r="I83" s="26" t="s">
        <v>151</v>
      </c>
      <c r="J83" s="25"/>
    </row>
    <row r="84" spans="1:10">
      <c r="A84" s="213">
        <v>79</v>
      </c>
      <c r="B84" s="28">
        <v>275900</v>
      </c>
      <c r="C84" s="26">
        <v>311800</v>
      </c>
      <c r="D84" s="26">
        <v>349100</v>
      </c>
      <c r="E84" s="26">
        <v>370500</v>
      </c>
      <c r="F84" s="26" t="s">
        <v>151</v>
      </c>
      <c r="G84" s="26" t="s">
        <v>151</v>
      </c>
      <c r="H84" s="26" t="s">
        <v>151</v>
      </c>
      <c r="I84" s="26" t="s">
        <v>151</v>
      </c>
      <c r="J84" s="25"/>
    </row>
    <row r="85" spans="1:10">
      <c r="A85" s="213">
        <v>80</v>
      </c>
      <c r="B85" s="26">
        <v>276100</v>
      </c>
      <c r="C85" s="26">
        <v>312100</v>
      </c>
      <c r="D85" s="26">
        <v>349600</v>
      </c>
      <c r="E85" s="26">
        <v>370800</v>
      </c>
      <c r="F85" s="26" t="s">
        <v>151</v>
      </c>
      <c r="G85" s="26" t="s">
        <v>151</v>
      </c>
      <c r="H85" s="26" t="s">
        <v>151</v>
      </c>
      <c r="I85" s="26" t="s">
        <v>151</v>
      </c>
      <c r="J85" s="25"/>
    </row>
    <row r="86" spans="1:10">
      <c r="A86" s="213">
        <v>81</v>
      </c>
      <c r="B86" s="26">
        <v>276300</v>
      </c>
      <c r="C86" s="26">
        <v>312400</v>
      </c>
      <c r="D86" s="26">
        <v>350100</v>
      </c>
      <c r="E86" s="26">
        <v>371300</v>
      </c>
      <c r="F86" s="26" t="s">
        <v>151</v>
      </c>
      <c r="G86" s="26" t="s">
        <v>151</v>
      </c>
      <c r="H86" s="26" t="s">
        <v>151</v>
      </c>
      <c r="I86" s="26" t="s">
        <v>151</v>
      </c>
      <c r="J86" s="25"/>
    </row>
    <row r="87" spans="1:10">
      <c r="A87" s="213">
        <v>82</v>
      </c>
      <c r="B87" s="26">
        <v>276600</v>
      </c>
      <c r="C87" s="26">
        <v>312600</v>
      </c>
      <c r="D87" s="26">
        <v>350400</v>
      </c>
      <c r="E87" s="26">
        <v>371600</v>
      </c>
      <c r="F87" s="26" t="s">
        <v>151</v>
      </c>
      <c r="G87" s="26" t="s">
        <v>151</v>
      </c>
      <c r="H87" s="26" t="s">
        <v>151</v>
      </c>
      <c r="I87" s="26" t="s">
        <v>151</v>
      </c>
      <c r="J87" s="25"/>
    </row>
    <row r="88" spans="1:10">
      <c r="A88" s="213">
        <v>83</v>
      </c>
      <c r="B88" s="26">
        <v>276900</v>
      </c>
      <c r="C88" s="26">
        <v>312900</v>
      </c>
      <c r="D88" s="26">
        <v>350600</v>
      </c>
      <c r="E88" s="26">
        <v>371900</v>
      </c>
      <c r="F88" s="26" t="s">
        <v>151</v>
      </c>
      <c r="G88" s="26" t="s">
        <v>151</v>
      </c>
      <c r="H88" s="26" t="s">
        <v>151</v>
      </c>
      <c r="I88" s="26" t="s">
        <v>151</v>
      </c>
      <c r="J88" s="25"/>
    </row>
    <row r="89" spans="1:10">
      <c r="A89" s="213">
        <v>84</v>
      </c>
      <c r="B89" s="26">
        <v>277100</v>
      </c>
      <c r="C89" s="26">
        <v>313200</v>
      </c>
      <c r="D89" s="26">
        <v>350900</v>
      </c>
      <c r="E89" s="26">
        <v>372200</v>
      </c>
      <c r="F89" s="26" t="s">
        <v>151</v>
      </c>
      <c r="G89" s="26" t="s">
        <v>151</v>
      </c>
      <c r="H89" s="26" t="s">
        <v>151</v>
      </c>
      <c r="I89" s="26" t="s">
        <v>151</v>
      </c>
      <c r="J89" s="25"/>
    </row>
    <row r="90" spans="1:10">
      <c r="A90" s="213">
        <v>85</v>
      </c>
      <c r="B90" s="26">
        <v>277300</v>
      </c>
      <c r="C90" s="26">
        <v>313400</v>
      </c>
      <c r="D90" s="26">
        <v>351300</v>
      </c>
      <c r="E90" s="26">
        <v>372600</v>
      </c>
      <c r="F90" s="26" t="s">
        <v>151</v>
      </c>
      <c r="G90" s="26" t="s">
        <v>151</v>
      </c>
      <c r="H90" s="26" t="s">
        <v>151</v>
      </c>
      <c r="I90" s="26" t="s">
        <v>151</v>
      </c>
      <c r="J90" s="25"/>
    </row>
    <row r="91" spans="1:10">
      <c r="A91" s="213">
        <v>86</v>
      </c>
      <c r="B91" s="26" t="s">
        <v>151</v>
      </c>
      <c r="C91" s="26">
        <v>313600</v>
      </c>
      <c r="D91" s="26">
        <v>351700</v>
      </c>
      <c r="E91" s="26">
        <v>372900</v>
      </c>
      <c r="F91" s="26" t="s">
        <v>151</v>
      </c>
      <c r="G91" s="26" t="s">
        <v>151</v>
      </c>
      <c r="H91" s="26" t="s">
        <v>151</v>
      </c>
      <c r="I91" s="26" t="s">
        <v>151</v>
      </c>
      <c r="J91" s="25"/>
    </row>
    <row r="92" spans="1:10">
      <c r="A92" s="213">
        <v>87</v>
      </c>
      <c r="B92" s="26" t="s">
        <v>151</v>
      </c>
      <c r="C92" s="26">
        <v>313800</v>
      </c>
      <c r="D92" s="26">
        <v>352000</v>
      </c>
      <c r="E92" s="26">
        <v>373200</v>
      </c>
      <c r="F92" s="26" t="s">
        <v>151</v>
      </c>
      <c r="G92" s="26" t="s">
        <v>151</v>
      </c>
      <c r="H92" s="26" t="s">
        <v>151</v>
      </c>
      <c r="I92" s="26" t="s">
        <v>151</v>
      </c>
      <c r="J92" s="25"/>
    </row>
    <row r="93" spans="1:10">
      <c r="A93" s="213">
        <v>88</v>
      </c>
      <c r="B93" s="26" t="s">
        <v>151</v>
      </c>
      <c r="C93" s="26">
        <v>314000</v>
      </c>
      <c r="D93" s="26">
        <v>352300</v>
      </c>
      <c r="E93" s="26">
        <v>373500</v>
      </c>
      <c r="F93" s="26" t="s">
        <v>151</v>
      </c>
      <c r="G93" s="26" t="s">
        <v>151</v>
      </c>
      <c r="H93" s="26" t="s">
        <v>151</v>
      </c>
      <c r="I93" s="26" t="s">
        <v>151</v>
      </c>
      <c r="J93" s="25"/>
    </row>
    <row r="94" spans="1:10">
      <c r="A94" s="213">
        <v>89</v>
      </c>
      <c r="B94" s="26" t="s">
        <v>151</v>
      </c>
      <c r="C94" s="26">
        <v>314400</v>
      </c>
      <c r="D94" s="26">
        <v>352600</v>
      </c>
      <c r="E94" s="26">
        <v>373900</v>
      </c>
      <c r="F94" s="26" t="s">
        <v>151</v>
      </c>
      <c r="G94" s="26" t="s">
        <v>151</v>
      </c>
      <c r="H94" s="26" t="s">
        <v>151</v>
      </c>
      <c r="I94" s="26" t="s">
        <v>151</v>
      </c>
      <c r="J94" s="25"/>
    </row>
    <row r="95" spans="1:10">
      <c r="A95" s="213">
        <v>90</v>
      </c>
      <c r="B95" s="26" t="s">
        <v>151</v>
      </c>
      <c r="C95" s="26">
        <v>314600</v>
      </c>
      <c r="D95" s="26">
        <v>352800</v>
      </c>
      <c r="E95" s="26">
        <v>374200</v>
      </c>
      <c r="F95" s="26" t="s">
        <v>151</v>
      </c>
      <c r="G95" s="26" t="s">
        <v>151</v>
      </c>
      <c r="H95" s="26" t="s">
        <v>151</v>
      </c>
      <c r="I95" s="26" t="s">
        <v>151</v>
      </c>
      <c r="J95" s="25"/>
    </row>
    <row r="96" spans="1:10">
      <c r="A96" s="213">
        <v>91</v>
      </c>
      <c r="B96" s="26" t="s">
        <v>151</v>
      </c>
      <c r="C96" s="26">
        <v>314800</v>
      </c>
      <c r="D96" s="26">
        <v>353200</v>
      </c>
      <c r="E96" s="26">
        <v>374400</v>
      </c>
      <c r="F96" s="26" t="s">
        <v>151</v>
      </c>
      <c r="G96" s="26" t="s">
        <v>151</v>
      </c>
      <c r="H96" s="26" t="s">
        <v>151</v>
      </c>
      <c r="I96" s="26" t="s">
        <v>151</v>
      </c>
      <c r="J96" s="25"/>
    </row>
    <row r="97" spans="1:10">
      <c r="A97" s="213">
        <v>92</v>
      </c>
      <c r="B97" s="26" t="s">
        <v>151</v>
      </c>
      <c r="C97" s="26">
        <v>315000</v>
      </c>
      <c r="D97" s="26">
        <v>353500</v>
      </c>
      <c r="E97" s="26">
        <v>374700</v>
      </c>
      <c r="F97" s="26" t="s">
        <v>151</v>
      </c>
      <c r="G97" s="26" t="s">
        <v>151</v>
      </c>
      <c r="H97" s="26" t="s">
        <v>151</v>
      </c>
      <c r="I97" s="26" t="s">
        <v>151</v>
      </c>
      <c r="J97" s="25"/>
    </row>
    <row r="98" spans="1:10">
      <c r="A98" s="213">
        <v>93</v>
      </c>
      <c r="B98" s="26" t="s">
        <v>151</v>
      </c>
      <c r="C98" s="26">
        <v>315400</v>
      </c>
      <c r="D98" s="26">
        <v>353700</v>
      </c>
      <c r="E98" s="26">
        <v>375000</v>
      </c>
      <c r="F98" s="26" t="s">
        <v>151</v>
      </c>
      <c r="G98" s="26" t="s">
        <v>151</v>
      </c>
      <c r="H98" s="26" t="s">
        <v>151</v>
      </c>
      <c r="I98" s="26" t="s">
        <v>151</v>
      </c>
      <c r="J98" s="25"/>
    </row>
    <row r="99" spans="1:10">
      <c r="A99" s="213">
        <v>94</v>
      </c>
      <c r="B99" s="26" t="s">
        <v>151</v>
      </c>
      <c r="C99" s="26">
        <v>315600</v>
      </c>
      <c r="D99" s="26">
        <v>354000</v>
      </c>
      <c r="E99" s="26">
        <v>375400</v>
      </c>
      <c r="F99" s="26" t="s">
        <v>151</v>
      </c>
      <c r="G99" s="26" t="s">
        <v>151</v>
      </c>
      <c r="H99" s="26" t="s">
        <v>151</v>
      </c>
      <c r="I99" s="26" t="s">
        <v>151</v>
      </c>
      <c r="J99" s="25"/>
    </row>
    <row r="100" spans="1:10">
      <c r="A100" s="213">
        <v>95</v>
      </c>
      <c r="B100" s="26" t="s">
        <v>151</v>
      </c>
      <c r="C100" s="26">
        <v>315800</v>
      </c>
      <c r="D100" s="26">
        <v>354300</v>
      </c>
      <c r="E100" s="26">
        <v>375800</v>
      </c>
      <c r="F100" s="26" t="s">
        <v>151</v>
      </c>
      <c r="G100" s="26" t="s">
        <v>151</v>
      </c>
      <c r="H100" s="26" t="s">
        <v>151</v>
      </c>
      <c r="I100" s="26" t="s">
        <v>151</v>
      </c>
      <c r="J100" s="25"/>
    </row>
    <row r="101" spans="1:10">
      <c r="A101" s="213">
        <v>96</v>
      </c>
      <c r="B101" s="26" t="s">
        <v>151</v>
      </c>
      <c r="C101" s="26">
        <v>316100</v>
      </c>
      <c r="D101" s="26">
        <v>354500</v>
      </c>
      <c r="E101" s="26">
        <v>376200</v>
      </c>
      <c r="F101" s="26" t="s">
        <v>151</v>
      </c>
      <c r="G101" s="26" t="s">
        <v>151</v>
      </c>
      <c r="H101" s="26" t="s">
        <v>151</v>
      </c>
      <c r="I101" s="26" t="s">
        <v>151</v>
      </c>
      <c r="J101" s="25"/>
    </row>
    <row r="102" spans="1:10">
      <c r="A102" s="213">
        <v>97</v>
      </c>
      <c r="B102" s="26" t="s">
        <v>151</v>
      </c>
      <c r="C102" s="26">
        <v>316400</v>
      </c>
      <c r="D102" s="26">
        <v>354700</v>
      </c>
      <c r="E102" s="26">
        <v>376700</v>
      </c>
      <c r="F102" s="26" t="s">
        <v>151</v>
      </c>
      <c r="G102" s="26" t="s">
        <v>151</v>
      </c>
      <c r="H102" s="26" t="s">
        <v>151</v>
      </c>
      <c r="I102" s="26" t="s">
        <v>151</v>
      </c>
      <c r="J102" s="25"/>
    </row>
    <row r="103" spans="1:10">
      <c r="A103" s="213">
        <v>98</v>
      </c>
      <c r="B103" s="26" t="s">
        <v>151</v>
      </c>
      <c r="C103" s="26">
        <v>316600</v>
      </c>
      <c r="D103" s="26">
        <v>355000</v>
      </c>
      <c r="E103" s="26">
        <v>377100</v>
      </c>
      <c r="F103" s="26" t="s">
        <v>151</v>
      </c>
      <c r="G103" s="26" t="s">
        <v>151</v>
      </c>
      <c r="H103" s="26" t="s">
        <v>151</v>
      </c>
      <c r="I103" s="26" t="s">
        <v>151</v>
      </c>
      <c r="J103" s="25"/>
    </row>
    <row r="104" spans="1:10">
      <c r="A104" s="213">
        <v>99</v>
      </c>
      <c r="B104" s="26" t="s">
        <v>151</v>
      </c>
      <c r="C104" s="26">
        <v>316800</v>
      </c>
      <c r="D104" s="26">
        <v>355300</v>
      </c>
      <c r="E104" s="26">
        <v>377500</v>
      </c>
      <c r="F104" s="26" t="s">
        <v>151</v>
      </c>
      <c r="G104" s="26" t="s">
        <v>151</v>
      </c>
      <c r="H104" s="26" t="s">
        <v>151</v>
      </c>
      <c r="I104" s="26" t="s">
        <v>151</v>
      </c>
      <c r="J104" s="25"/>
    </row>
    <row r="105" spans="1:10">
      <c r="A105" s="213">
        <v>100</v>
      </c>
      <c r="B105" s="26" t="s">
        <v>151</v>
      </c>
      <c r="C105" s="26">
        <v>317100</v>
      </c>
      <c r="D105" s="26">
        <v>355500</v>
      </c>
      <c r="E105" s="26">
        <v>377900</v>
      </c>
      <c r="F105" s="26" t="s">
        <v>151</v>
      </c>
      <c r="G105" s="26" t="s">
        <v>151</v>
      </c>
      <c r="H105" s="26" t="s">
        <v>151</v>
      </c>
      <c r="I105" s="26" t="s">
        <v>151</v>
      </c>
      <c r="J105" s="25"/>
    </row>
    <row r="106" spans="1:10">
      <c r="A106" s="213">
        <v>101</v>
      </c>
      <c r="B106" s="26" t="s">
        <v>151</v>
      </c>
      <c r="C106" s="26">
        <v>317400</v>
      </c>
      <c r="D106" s="26">
        <v>355700</v>
      </c>
      <c r="E106" s="26">
        <v>378400</v>
      </c>
      <c r="F106" s="26" t="s">
        <v>151</v>
      </c>
      <c r="G106" s="26" t="s">
        <v>151</v>
      </c>
      <c r="H106" s="26" t="s">
        <v>151</v>
      </c>
      <c r="I106" s="26" t="s">
        <v>151</v>
      </c>
      <c r="J106" s="25"/>
    </row>
    <row r="107" spans="1:10">
      <c r="A107" s="213">
        <v>102</v>
      </c>
      <c r="B107" s="26" t="s">
        <v>151</v>
      </c>
      <c r="C107" s="26">
        <v>317600</v>
      </c>
      <c r="D107" s="26">
        <v>355900</v>
      </c>
      <c r="E107" s="26" t="s">
        <v>151</v>
      </c>
      <c r="F107" s="26" t="s">
        <v>151</v>
      </c>
      <c r="G107" s="26" t="s">
        <v>151</v>
      </c>
      <c r="H107" s="26" t="s">
        <v>151</v>
      </c>
      <c r="I107" s="26" t="s">
        <v>151</v>
      </c>
      <c r="J107" s="25"/>
    </row>
    <row r="108" spans="1:10">
      <c r="A108" s="213">
        <v>103</v>
      </c>
      <c r="B108" s="26" t="s">
        <v>151</v>
      </c>
      <c r="C108" s="26">
        <v>317800</v>
      </c>
      <c r="D108" s="26">
        <v>356300</v>
      </c>
      <c r="E108" s="26" t="s">
        <v>151</v>
      </c>
      <c r="F108" s="26" t="s">
        <v>151</v>
      </c>
      <c r="G108" s="26" t="s">
        <v>151</v>
      </c>
      <c r="H108" s="26" t="s">
        <v>151</v>
      </c>
      <c r="I108" s="26" t="s">
        <v>151</v>
      </c>
      <c r="J108" s="25"/>
    </row>
    <row r="109" spans="1:10">
      <c r="A109" s="213">
        <v>104</v>
      </c>
      <c r="B109" s="26" t="s">
        <v>151</v>
      </c>
      <c r="C109" s="26">
        <v>318100</v>
      </c>
      <c r="D109" s="26">
        <v>356500</v>
      </c>
      <c r="E109" s="26" t="s">
        <v>151</v>
      </c>
      <c r="F109" s="26" t="s">
        <v>151</v>
      </c>
      <c r="G109" s="26" t="s">
        <v>151</v>
      </c>
      <c r="H109" s="26" t="s">
        <v>151</v>
      </c>
      <c r="I109" s="26" t="s">
        <v>151</v>
      </c>
      <c r="J109" s="25"/>
    </row>
    <row r="110" spans="1:10">
      <c r="A110" s="213">
        <v>105</v>
      </c>
      <c r="B110" s="26" t="s">
        <v>151</v>
      </c>
      <c r="C110" s="26">
        <v>318400</v>
      </c>
      <c r="D110" s="26">
        <v>356700</v>
      </c>
      <c r="E110" s="26" t="s">
        <v>151</v>
      </c>
      <c r="F110" s="26" t="s">
        <v>151</v>
      </c>
      <c r="G110" s="26" t="s">
        <v>151</v>
      </c>
      <c r="H110" s="26" t="s">
        <v>151</v>
      </c>
      <c r="I110" s="26" t="s">
        <v>151</v>
      </c>
      <c r="J110" s="25"/>
    </row>
    <row r="111" spans="1:10">
      <c r="A111" s="213">
        <v>106</v>
      </c>
      <c r="B111" s="26" t="s">
        <v>151</v>
      </c>
      <c r="C111" s="26" t="s">
        <v>151</v>
      </c>
      <c r="D111" s="26">
        <v>357000</v>
      </c>
      <c r="E111" s="26" t="s">
        <v>151</v>
      </c>
      <c r="F111" s="26" t="s">
        <v>151</v>
      </c>
      <c r="G111" s="26" t="s">
        <v>151</v>
      </c>
      <c r="H111" s="26" t="s">
        <v>151</v>
      </c>
      <c r="I111" s="26" t="s">
        <v>151</v>
      </c>
      <c r="J111" s="25"/>
    </row>
    <row r="112" spans="1:10">
      <c r="A112" s="213">
        <v>107</v>
      </c>
      <c r="B112" s="26" t="s">
        <v>151</v>
      </c>
      <c r="C112" s="26" t="s">
        <v>151</v>
      </c>
      <c r="D112" s="26">
        <v>357400</v>
      </c>
      <c r="E112" s="26" t="s">
        <v>151</v>
      </c>
      <c r="F112" s="26" t="s">
        <v>151</v>
      </c>
      <c r="G112" s="26" t="s">
        <v>151</v>
      </c>
      <c r="H112" s="26" t="s">
        <v>151</v>
      </c>
      <c r="I112" s="26" t="s">
        <v>151</v>
      </c>
      <c r="J112" s="25"/>
    </row>
    <row r="113" spans="1:10">
      <c r="A113" s="213">
        <v>108</v>
      </c>
      <c r="B113" s="26" t="s">
        <v>151</v>
      </c>
      <c r="C113" s="26" t="s">
        <v>151</v>
      </c>
      <c r="D113" s="26">
        <v>357800</v>
      </c>
      <c r="E113" s="26" t="s">
        <v>151</v>
      </c>
      <c r="F113" s="26" t="s">
        <v>151</v>
      </c>
      <c r="G113" s="26" t="s">
        <v>151</v>
      </c>
      <c r="H113" s="26" t="s">
        <v>151</v>
      </c>
      <c r="I113" s="26" t="s">
        <v>151</v>
      </c>
      <c r="J113" s="25"/>
    </row>
    <row r="114" spans="1:10">
      <c r="A114" s="213">
        <v>109</v>
      </c>
      <c r="B114" s="26" t="s">
        <v>151</v>
      </c>
      <c r="C114" s="26" t="s">
        <v>151</v>
      </c>
      <c r="D114" s="26">
        <v>358000</v>
      </c>
      <c r="E114" s="26" t="s">
        <v>151</v>
      </c>
      <c r="F114" s="26"/>
      <c r="G114" s="26"/>
      <c r="H114" s="26"/>
      <c r="I114" s="26"/>
      <c r="J114" s="25"/>
    </row>
    <row r="115" spans="1:10">
      <c r="A115" s="213">
        <v>110</v>
      </c>
      <c r="B115" s="26" t="s">
        <v>151</v>
      </c>
      <c r="C115" s="26" t="s">
        <v>151</v>
      </c>
      <c r="D115" s="26"/>
      <c r="E115" s="26" t="s">
        <v>151</v>
      </c>
      <c r="F115" s="26" t="s">
        <v>151</v>
      </c>
      <c r="G115" s="26" t="s">
        <v>151</v>
      </c>
      <c r="H115" s="26" t="s">
        <v>151</v>
      </c>
      <c r="I115" s="26" t="s">
        <v>151</v>
      </c>
      <c r="J115" s="25"/>
    </row>
    <row r="116" spans="1:10">
      <c r="A116" s="213">
        <v>111</v>
      </c>
      <c r="B116" s="26" t="s">
        <v>151</v>
      </c>
      <c r="C116" s="26" t="s">
        <v>151</v>
      </c>
      <c r="D116" s="26"/>
      <c r="E116" s="26" t="s">
        <v>151</v>
      </c>
      <c r="F116" s="26" t="s">
        <v>151</v>
      </c>
      <c r="G116" s="26" t="s">
        <v>151</v>
      </c>
      <c r="H116" s="26" t="s">
        <v>151</v>
      </c>
      <c r="I116" s="26" t="s">
        <v>151</v>
      </c>
      <c r="J116" s="25"/>
    </row>
    <row r="117" spans="1:10">
      <c r="A117" s="213">
        <v>112</v>
      </c>
      <c r="B117" s="26" t="s">
        <v>151</v>
      </c>
      <c r="C117" s="26" t="s">
        <v>151</v>
      </c>
      <c r="D117" s="26"/>
      <c r="E117" s="26" t="s">
        <v>151</v>
      </c>
      <c r="F117" s="26" t="s">
        <v>151</v>
      </c>
      <c r="G117" s="26" t="s">
        <v>151</v>
      </c>
      <c r="H117" s="26" t="s">
        <v>151</v>
      </c>
      <c r="I117" s="26" t="s">
        <v>151</v>
      </c>
      <c r="J117" s="25"/>
    </row>
    <row r="118" spans="1:10">
      <c r="A118" s="215">
        <v>113</v>
      </c>
      <c r="B118" s="27" t="s">
        <v>151</v>
      </c>
      <c r="C118" s="27" t="s">
        <v>151</v>
      </c>
      <c r="D118" s="27"/>
      <c r="E118" s="27" t="s">
        <v>151</v>
      </c>
      <c r="F118" s="27" t="s">
        <v>151</v>
      </c>
      <c r="G118" s="27" t="s">
        <v>151</v>
      </c>
      <c r="H118" s="27" t="s">
        <v>151</v>
      </c>
      <c r="I118" s="27" t="s">
        <v>151</v>
      </c>
      <c r="J118" s="25"/>
    </row>
    <row r="119" spans="1:10" ht="13.5">
      <c r="A119" s="216" t="s">
        <v>181</v>
      </c>
      <c r="B119" s="217">
        <v>211900</v>
      </c>
      <c r="C119" s="217">
        <v>238500</v>
      </c>
      <c r="D119" s="217">
        <v>267900</v>
      </c>
      <c r="E119" s="217">
        <v>281900</v>
      </c>
      <c r="F119" s="217">
        <v>308400</v>
      </c>
      <c r="G119" s="217">
        <v>350600</v>
      </c>
      <c r="H119" s="217">
        <v>394000</v>
      </c>
      <c r="I119" s="217">
        <v>458200</v>
      </c>
      <c r="J119" s="18"/>
    </row>
    <row r="120" spans="1:10" ht="13.5" customHeight="1">
      <c r="A120" s="421" t="s">
        <v>182</v>
      </c>
      <c r="B120" s="421"/>
      <c r="C120" s="421"/>
      <c r="D120" s="421"/>
      <c r="E120" s="421"/>
      <c r="F120" s="421"/>
      <c r="G120" s="421"/>
      <c r="H120" s="421"/>
      <c r="I120" s="421"/>
      <c r="J120" s="17"/>
    </row>
    <row r="121" spans="1:10" ht="13.5" customHeight="1">
      <c r="A121" s="421"/>
      <c r="B121" s="421"/>
      <c r="C121" s="421"/>
      <c r="D121" s="421"/>
      <c r="E121" s="421"/>
      <c r="F121" s="421"/>
      <c r="G121" s="421"/>
      <c r="H121" s="421"/>
      <c r="I121" s="421"/>
      <c r="J121" s="17"/>
    </row>
    <row r="122" spans="1:10" ht="13.5" customHeight="1">
      <c r="A122" s="421"/>
      <c r="B122" s="421"/>
      <c r="C122" s="421"/>
      <c r="D122" s="421"/>
      <c r="E122" s="421"/>
      <c r="F122" s="421"/>
      <c r="G122" s="421"/>
      <c r="H122" s="421"/>
      <c r="I122" s="421"/>
      <c r="J122" s="17"/>
    </row>
    <row r="123" spans="1:10" ht="13.5" customHeight="1">
      <c r="A123" s="421"/>
      <c r="B123" s="421"/>
      <c r="C123" s="421"/>
      <c r="D123" s="421"/>
      <c r="E123" s="421"/>
      <c r="F123" s="421"/>
      <c r="G123" s="421"/>
      <c r="H123" s="421"/>
      <c r="I123" s="421"/>
      <c r="J123" s="17"/>
    </row>
    <row r="124" spans="1:10" ht="13.5" customHeight="1">
      <c r="A124" s="421"/>
      <c r="B124" s="421"/>
      <c r="C124" s="421"/>
      <c r="D124" s="421"/>
      <c r="E124" s="421"/>
      <c r="F124" s="421"/>
      <c r="G124" s="421"/>
      <c r="H124" s="421"/>
      <c r="I124" s="421"/>
      <c r="J124" s="17"/>
    </row>
    <row r="125" spans="1:10">
      <c r="A125" s="421"/>
      <c r="B125" s="421"/>
      <c r="C125" s="421"/>
      <c r="D125" s="421"/>
      <c r="E125" s="421"/>
      <c r="F125" s="421"/>
      <c r="G125" s="421"/>
      <c r="H125" s="421"/>
      <c r="I125" s="421"/>
    </row>
  </sheetData>
  <mergeCells count="2">
    <mergeCell ref="C1:F1"/>
    <mergeCell ref="A120:I125"/>
  </mergeCells>
  <phoneticPr fontId="1"/>
  <pageMargins left="0.85666666666666669" right="0" top="1.1333333333333333" bottom="0"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C665F-9F88-4E3F-89EF-9E01F25C07A3}">
  <dimension ref="A1:H162"/>
  <sheetViews>
    <sheetView workbookViewId="0"/>
  </sheetViews>
  <sheetFormatPr defaultRowHeight="12"/>
  <cols>
    <col min="1" max="16384" width="9" style="31"/>
  </cols>
  <sheetData>
    <row r="1" spans="1:8" ht="13.5" customHeight="1">
      <c r="A1" s="29" t="s">
        <v>23</v>
      </c>
      <c r="B1" s="30"/>
      <c r="C1" s="420" t="s">
        <v>180</v>
      </c>
      <c r="D1" s="420"/>
      <c r="E1" s="420"/>
      <c r="F1" s="420"/>
      <c r="G1" s="210"/>
    </row>
    <row r="2" spans="1:8" ht="14.25" thickBot="1">
      <c r="A2" s="32">
        <v>1</v>
      </c>
      <c r="B2" s="32">
        <v>2</v>
      </c>
      <c r="C2" s="32">
        <v>3</v>
      </c>
      <c r="D2" s="33">
        <v>4</v>
      </c>
      <c r="E2" s="32">
        <v>5</v>
      </c>
      <c r="F2" s="32">
        <v>6</v>
      </c>
      <c r="G2" s="32">
        <v>7</v>
      </c>
    </row>
    <row r="3" spans="1:8" ht="38.25">
      <c r="A3" s="34" t="s">
        <v>22</v>
      </c>
      <c r="B3" s="35">
        <v>1</v>
      </c>
      <c r="C3" s="36">
        <v>2</v>
      </c>
      <c r="D3" s="37" t="s">
        <v>190</v>
      </c>
      <c r="E3" s="38" t="s">
        <v>189</v>
      </c>
      <c r="F3" s="39" t="s">
        <v>24</v>
      </c>
      <c r="G3" s="40">
        <v>3</v>
      </c>
      <c r="H3" s="40">
        <v>4</v>
      </c>
    </row>
    <row r="4" spans="1:8" ht="13.5">
      <c r="A4" s="34" t="s">
        <v>17</v>
      </c>
      <c r="B4" s="41" t="s">
        <v>25</v>
      </c>
      <c r="C4" s="41" t="s">
        <v>25</v>
      </c>
      <c r="D4" s="42"/>
      <c r="E4" s="43" t="s">
        <v>25</v>
      </c>
      <c r="F4" s="34" t="s">
        <v>25</v>
      </c>
      <c r="G4" s="34" t="s">
        <v>25</v>
      </c>
      <c r="H4" s="34" t="s">
        <v>25</v>
      </c>
    </row>
    <row r="5" spans="1:8" ht="13.5">
      <c r="A5" s="44"/>
      <c r="B5" s="45" t="s">
        <v>19</v>
      </c>
      <c r="C5" s="47" t="s">
        <v>19</v>
      </c>
      <c r="D5" s="46"/>
      <c r="E5" s="218" t="s">
        <v>19</v>
      </c>
      <c r="F5" s="47"/>
      <c r="G5" s="47" t="s">
        <v>19</v>
      </c>
      <c r="H5" s="47" t="s">
        <v>19</v>
      </c>
    </row>
    <row r="6" spans="1:8" ht="13.5">
      <c r="A6" s="48">
        <v>1</v>
      </c>
      <c r="B6" s="50">
        <v>219600</v>
      </c>
      <c r="C6" s="219">
        <v>266500</v>
      </c>
      <c r="D6" s="46">
        <f t="shared" ref="D6:D37" si="0">G6+11500</f>
        <v>407600</v>
      </c>
      <c r="E6" s="50">
        <f t="shared" ref="E6:E26" si="1">H6+3800</f>
        <v>475200</v>
      </c>
      <c r="F6" s="50">
        <v>339200</v>
      </c>
      <c r="G6" s="50">
        <v>396100</v>
      </c>
      <c r="H6" s="50">
        <v>471400</v>
      </c>
    </row>
    <row r="7" spans="1:8" ht="13.5">
      <c r="A7" s="48">
        <v>2</v>
      </c>
      <c r="B7" s="50">
        <v>222000</v>
      </c>
      <c r="C7" s="219">
        <v>267900</v>
      </c>
      <c r="D7" s="46">
        <f t="shared" si="0"/>
        <v>409100</v>
      </c>
      <c r="E7" s="50">
        <f t="shared" si="1"/>
        <v>477000</v>
      </c>
      <c r="F7" s="50">
        <v>341000</v>
      </c>
      <c r="G7" s="50">
        <v>397600</v>
      </c>
      <c r="H7" s="50">
        <v>473200</v>
      </c>
    </row>
    <row r="8" spans="1:8" ht="13.5">
      <c r="A8" s="48">
        <v>3</v>
      </c>
      <c r="B8" s="50">
        <v>224300</v>
      </c>
      <c r="C8" s="219">
        <v>269300</v>
      </c>
      <c r="D8" s="46">
        <f t="shared" si="0"/>
        <v>410500</v>
      </c>
      <c r="E8" s="50">
        <f t="shared" si="1"/>
        <v>478800</v>
      </c>
      <c r="F8" s="50">
        <v>342800</v>
      </c>
      <c r="G8" s="50">
        <v>399000</v>
      </c>
      <c r="H8" s="50">
        <v>475000</v>
      </c>
    </row>
    <row r="9" spans="1:8" ht="13.5">
      <c r="A9" s="48">
        <v>4</v>
      </c>
      <c r="B9" s="50">
        <v>226600</v>
      </c>
      <c r="C9" s="219">
        <v>270700</v>
      </c>
      <c r="D9" s="46">
        <f t="shared" si="0"/>
        <v>411900</v>
      </c>
      <c r="E9" s="50">
        <f t="shared" si="1"/>
        <v>480600</v>
      </c>
      <c r="F9" s="50">
        <v>344500</v>
      </c>
      <c r="G9" s="50">
        <v>400400</v>
      </c>
      <c r="H9" s="50">
        <v>476800</v>
      </c>
    </row>
    <row r="10" spans="1:8" ht="13.5">
      <c r="A10" s="48">
        <v>5</v>
      </c>
      <c r="B10" s="50">
        <v>228800</v>
      </c>
      <c r="C10" s="219">
        <v>272100</v>
      </c>
      <c r="D10" s="46">
        <f t="shared" si="0"/>
        <v>413300</v>
      </c>
      <c r="E10" s="50">
        <f t="shared" si="1"/>
        <v>482300</v>
      </c>
      <c r="F10" s="50">
        <v>346100</v>
      </c>
      <c r="G10" s="50">
        <v>401800</v>
      </c>
      <c r="H10" s="50">
        <v>478500</v>
      </c>
    </row>
    <row r="11" spans="1:8" ht="13.5">
      <c r="A11" s="48">
        <v>6</v>
      </c>
      <c r="B11" s="50">
        <v>231100</v>
      </c>
      <c r="C11" s="219">
        <v>273300</v>
      </c>
      <c r="D11" s="46">
        <f t="shared" si="0"/>
        <v>414700</v>
      </c>
      <c r="E11" s="50">
        <f t="shared" si="1"/>
        <v>484000</v>
      </c>
      <c r="F11" s="50">
        <v>348000</v>
      </c>
      <c r="G11" s="50">
        <v>403200</v>
      </c>
      <c r="H11" s="50">
        <v>480200</v>
      </c>
    </row>
    <row r="12" spans="1:8" ht="13.5">
      <c r="A12" s="48">
        <v>7</v>
      </c>
      <c r="B12" s="50">
        <v>233300</v>
      </c>
      <c r="C12" s="219">
        <v>274500</v>
      </c>
      <c r="D12" s="46">
        <f t="shared" si="0"/>
        <v>416200</v>
      </c>
      <c r="E12" s="50">
        <f t="shared" si="1"/>
        <v>485900</v>
      </c>
      <c r="F12" s="50">
        <v>349900</v>
      </c>
      <c r="G12" s="49">
        <v>404700</v>
      </c>
      <c r="H12" s="50">
        <v>482100</v>
      </c>
    </row>
    <row r="13" spans="1:8" ht="13.5">
      <c r="A13" s="48">
        <v>8</v>
      </c>
      <c r="B13" s="50">
        <v>235500</v>
      </c>
      <c r="C13" s="219">
        <v>275700</v>
      </c>
      <c r="D13" s="46">
        <f t="shared" si="0"/>
        <v>417600</v>
      </c>
      <c r="E13" s="50">
        <f t="shared" si="1"/>
        <v>487700</v>
      </c>
      <c r="F13" s="50">
        <v>351700</v>
      </c>
      <c r="G13" s="220">
        <v>406100</v>
      </c>
      <c r="H13" s="50">
        <v>483900</v>
      </c>
    </row>
    <row r="14" spans="1:8" ht="13.5">
      <c r="A14" s="48">
        <v>9</v>
      </c>
      <c r="B14" s="50">
        <v>237700</v>
      </c>
      <c r="C14" s="219">
        <v>277000</v>
      </c>
      <c r="D14" s="46">
        <f t="shared" si="0"/>
        <v>418900</v>
      </c>
      <c r="E14" s="50">
        <f t="shared" si="1"/>
        <v>489400</v>
      </c>
      <c r="F14" s="50">
        <v>353500</v>
      </c>
      <c r="G14" s="50">
        <v>407400</v>
      </c>
      <c r="H14" s="50">
        <v>485600</v>
      </c>
    </row>
    <row r="15" spans="1:8" ht="13.5">
      <c r="A15" s="48">
        <v>10</v>
      </c>
      <c r="B15" s="50">
        <v>239900</v>
      </c>
      <c r="C15" s="219">
        <v>278100</v>
      </c>
      <c r="D15" s="46">
        <f t="shared" si="0"/>
        <v>420300</v>
      </c>
      <c r="E15" s="50">
        <f t="shared" si="1"/>
        <v>491000</v>
      </c>
      <c r="F15" s="50">
        <v>355500</v>
      </c>
      <c r="G15" s="50">
        <v>408800</v>
      </c>
      <c r="H15" s="50">
        <v>487200</v>
      </c>
    </row>
    <row r="16" spans="1:8" ht="13.5">
      <c r="A16" s="48">
        <v>11</v>
      </c>
      <c r="B16" s="50">
        <v>242100</v>
      </c>
      <c r="C16" s="219">
        <v>279200</v>
      </c>
      <c r="D16" s="46">
        <f t="shared" si="0"/>
        <v>421800</v>
      </c>
      <c r="E16" s="50">
        <f t="shared" si="1"/>
        <v>492600</v>
      </c>
      <c r="F16" s="50">
        <v>357300</v>
      </c>
      <c r="G16" s="50">
        <v>410300</v>
      </c>
      <c r="H16" s="50">
        <v>488800</v>
      </c>
    </row>
    <row r="17" spans="1:8" ht="13.5">
      <c r="A17" s="48">
        <v>12</v>
      </c>
      <c r="B17" s="50">
        <v>244300</v>
      </c>
      <c r="C17" s="219">
        <v>280400</v>
      </c>
      <c r="D17" s="46">
        <f t="shared" si="0"/>
        <v>423300</v>
      </c>
      <c r="E17" s="50">
        <f t="shared" si="1"/>
        <v>494100</v>
      </c>
      <c r="F17" s="50">
        <v>359000</v>
      </c>
      <c r="G17" s="50">
        <v>411800</v>
      </c>
      <c r="H17" s="50">
        <v>490300</v>
      </c>
    </row>
    <row r="18" spans="1:8" ht="13.5">
      <c r="A18" s="48">
        <v>13</v>
      </c>
      <c r="B18" s="50">
        <v>246500</v>
      </c>
      <c r="C18" s="219">
        <v>281700</v>
      </c>
      <c r="D18" s="46">
        <f t="shared" si="0"/>
        <v>424600</v>
      </c>
      <c r="E18" s="50">
        <f t="shared" si="1"/>
        <v>495600</v>
      </c>
      <c r="F18" s="50">
        <v>360700</v>
      </c>
      <c r="G18" s="50">
        <v>413100</v>
      </c>
      <c r="H18" s="50">
        <v>491800</v>
      </c>
    </row>
    <row r="19" spans="1:8" ht="13.5">
      <c r="A19" s="48">
        <v>14</v>
      </c>
      <c r="B19" s="50">
        <v>248600</v>
      </c>
      <c r="C19" s="219">
        <v>283400</v>
      </c>
      <c r="D19" s="46">
        <f t="shared" si="0"/>
        <v>426100</v>
      </c>
      <c r="E19" s="50">
        <f t="shared" si="1"/>
        <v>496900</v>
      </c>
      <c r="F19" s="50">
        <v>362400</v>
      </c>
      <c r="G19" s="50">
        <v>414600</v>
      </c>
      <c r="H19" s="50">
        <v>493100</v>
      </c>
    </row>
    <row r="20" spans="1:8" ht="13.5">
      <c r="A20" s="48">
        <v>15</v>
      </c>
      <c r="B20" s="50">
        <v>250700</v>
      </c>
      <c r="C20" s="219">
        <v>285100</v>
      </c>
      <c r="D20" s="46">
        <f t="shared" si="0"/>
        <v>427600</v>
      </c>
      <c r="E20" s="50">
        <f t="shared" si="1"/>
        <v>498300</v>
      </c>
      <c r="F20" s="50">
        <v>363900</v>
      </c>
      <c r="G20" s="50">
        <v>416100</v>
      </c>
      <c r="H20" s="50">
        <v>494500</v>
      </c>
    </row>
    <row r="21" spans="1:8" ht="13.5">
      <c r="A21" s="48">
        <v>16</v>
      </c>
      <c r="B21" s="50">
        <v>252800</v>
      </c>
      <c r="C21" s="219">
        <v>286800</v>
      </c>
      <c r="D21" s="46">
        <f t="shared" si="0"/>
        <v>429100</v>
      </c>
      <c r="E21" s="50">
        <f t="shared" si="1"/>
        <v>499600</v>
      </c>
      <c r="F21" s="50">
        <v>365500</v>
      </c>
      <c r="G21" s="50">
        <v>417600</v>
      </c>
      <c r="H21" s="50">
        <v>495800</v>
      </c>
    </row>
    <row r="22" spans="1:8" ht="13.5">
      <c r="A22" s="48">
        <v>17</v>
      </c>
      <c r="B22" s="50">
        <v>254900</v>
      </c>
      <c r="C22" s="219">
        <v>288500</v>
      </c>
      <c r="D22" s="46">
        <f t="shared" si="0"/>
        <v>430500</v>
      </c>
      <c r="E22" s="50">
        <f t="shared" si="1"/>
        <v>500800</v>
      </c>
      <c r="F22" s="50">
        <v>367100</v>
      </c>
      <c r="G22" s="50">
        <v>419000</v>
      </c>
      <c r="H22" s="50">
        <v>497000</v>
      </c>
    </row>
    <row r="23" spans="1:8" ht="13.5">
      <c r="A23" s="48">
        <v>18</v>
      </c>
      <c r="B23" s="50">
        <v>256700</v>
      </c>
      <c r="C23" s="219">
        <v>290500</v>
      </c>
      <c r="D23" s="46">
        <f t="shared" si="0"/>
        <v>432100</v>
      </c>
      <c r="E23" s="50">
        <f t="shared" si="1"/>
        <v>501400</v>
      </c>
      <c r="F23" s="50">
        <v>368400</v>
      </c>
      <c r="G23" s="50">
        <v>420600</v>
      </c>
      <c r="H23" s="50">
        <v>497600</v>
      </c>
    </row>
    <row r="24" spans="1:8" ht="13.5">
      <c r="A24" s="48">
        <v>19</v>
      </c>
      <c r="B24" s="50">
        <v>258400</v>
      </c>
      <c r="C24" s="219">
        <v>292700</v>
      </c>
      <c r="D24" s="46">
        <f t="shared" si="0"/>
        <v>433700</v>
      </c>
      <c r="E24" s="50">
        <f t="shared" si="1"/>
        <v>502000</v>
      </c>
      <c r="F24" s="50">
        <v>369600</v>
      </c>
      <c r="G24" s="50">
        <v>422200</v>
      </c>
      <c r="H24" s="50">
        <v>498200</v>
      </c>
    </row>
    <row r="25" spans="1:8" ht="13.5">
      <c r="A25" s="48">
        <v>20</v>
      </c>
      <c r="B25" s="50">
        <v>260100</v>
      </c>
      <c r="C25" s="219">
        <v>294900</v>
      </c>
      <c r="D25" s="46">
        <f t="shared" si="0"/>
        <v>435200</v>
      </c>
      <c r="E25" s="50">
        <f t="shared" si="1"/>
        <v>502700</v>
      </c>
      <c r="F25" s="50">
        <v>370700</v>
      </c>
      <c r="G25" s="50">
        <v>423700</v>
      </c>
      <c r="H25" s="50">
        <v>498900</v>
      </c>
    </row>
    <row r="26" spans="1:8" ht="13.5">
      <c r="A26" s="48">
        <v>21</v>
      </c>
      <c r="B26" s="50">
        <v>261800</v>
      </c>
      <c r="C26" s="219">
        <v>297100</v>
      </c>
      <c r="D26" s="46">
        <f t="shared" si="0"/>
        <v>436400</v>
      </c>
      <c r="E26" s="50">
        <f t="shared" si="1"/>
        <v>503300</v>
      </c>
      <c r="F26" s="50">
        <v>372000</v>
      </c>
      <c r="G26" s="50">
        <v>424900</v>
      </c>
      <c r="H26" s="50">
        <v>499500</v>
      </c>
    </row>
    <row r="27" spans="1:8" ht="13.5">
      <c r="A27" s="48">
        <v>22</v>
      </c>
      <c r="B27" s="50">
        <v>263100</v>
      </c>
      <c r="C27" s="219">
        <v>299300</v>
      </c>
      <c r="D27" s="46">
        <f t="shared" si="0"/>
        <v>437800</v>
      </c>
      <c r="E27" s="50" t="s">
        <v>151</v>
      </c>
      <c r="F27" s="50">
        <v>373600</v>
      </c>
      <c r="G27" s="50">
        <v>426300</v>
      </c>
      <c r="H27" s="241"/>
    </row>
    <row r="28" spans="1:8" ht="13.5">
      <c r="A28" s="48">
        <v>23</v>
      </c>
      <c r="B28" s="50">
        <v>264400</v>
      </c>
      <c r="C28" s="219">
        <v>301500</v>
      </c>
      <c r="D28" s="46">
        <f t="shared" si="0"/>
        <v>439200</v>
      </c>
      <c r="E28" s="50" t="s">
        <v>151</v>
      </c>
      <c r="F28" s="50">
        <v>375200</v>
      </c>
      <c r="G28" s="50">
        <v>427700</v>
      </c>
      <c r="H28" s="241"/>
    </row>
    <row r="29" spans="1:8" ht="13.5">
      <c r="A29" s="48">
        <v>24</v>
      </c>
      <c r="B29" s="50">
        <v>265600</v>
      </c>
      <c r="C29" s="219">
        <v>303600</v>
      </c>
      <c r="D29" s="46">
        <f t="shared" si="0"/>
        <v>440500</v>
      </c>
      <c r="E29" s="50" t="s">
        <v>151</v>
      </c>
      <c r="F29" s="50">
        <v>376700</v>
      </c>
      <c r="G29" s="50">
        <v>429000</v>
      </c>
      <c r="H29" s="241"/>
    </row>
    <row r="30" spans="1:8" ht="13.5">
      <c r="A30" s="48">
        <v>25</v>
      </c>
      <c r="B30" s="50">
        <v>266800</v>
      </c>
      <c r="C30" s="219">
        <v>305600</v>
      </c>
      <c r="D30" s="46">
        <f t="shared" si="0"/>
        <v>442100</v>
      </c>
      <c r="E30" s="50" t="s">
        <v>151</v>
      </c>
      <c r="F30" s="50">
        <v>378100</v>
      </c>
      <c r="G30" s="50">
        <v>430600</v>
      </c>
      <c r="H30" s="241"/>
    </row>
    <row r="31" spans="1:8" ht="13.5">
      <c r="A31" s="48">
        <v>26</v>
      </c>
      <c r="B31" s="50">
        <v>268000</v>
      </c>
      <c r="C31" s="219">
        <v>307500</v>
      </c>
      <c r="D31" s="46">
        <f t="shared" si="0"/>
        <v>443500</v>
      </c>
      <c r="E31" s="50" t="s">
        <v>151</v>
      </c>
      <c r="F31" s="50">
        <v>379700</v>
      </c>
      <c r="G31" s="50">
        <v>432000</v>
      </c>
      <c r="H31" s="241"/>
    </row>
    <row r="32" spans="1:8" ht="13.5">
      <c r="A32" s="48">
        <v>27</v>
      </c>
      <c r="B32" s="50">
        <v>269200</v>
      </c>
      <c r="C32" s="219">
        <v>309400</v>
      </c>
      <c r="D32" s="46">
        <f t="shared" si="0"/>
        <v>444800</v>
      </c>
      <c r="E32" s="50" t="s">
        <v>151</v>
      </c>
      <c r="F32" s="50">
        <v>381200</v>
      </c>
      <c r="G32" s="50">
        <v>433300</v>
      </c>
      <c r="H32" s="241"/>
    </row>
    <row r="33" spans="1:8" ht="13.5">
      <c r="A33" s="48">
        <v>28</v>
      </c>
      <c r="B33" s="50">
        <v>270400</v>
      </c>
      <c r="C33" s="219">
        <v>311200</v>
      </c>
      <c r="D33" s="46">
        <f t="shared" si="0"/>
        <v>446200</v>
      </c>
      <c r="E33" s="50" t="s">
        <v>151</v>
      </c>
      <c r="F33" s="50">
        <v>382700</v>
      </c>
      <c r="G33" s="50">
        <v>434700</v>
      </c>
      <c r="H33" s="241"/>
    </row>
    <row r="34" spans="1:8" ht="13.5">
      <c r="A34" s="48">
        <v>29</v>
      </c>
      <c r="B34" s="50">
        <v>271500</v>
      </c>
      <c r="C34" s="219">
        <v>313000</v>
      </c>
      <c r="D34" s="46">
        <f t="shared" si="0"/>
        <v>447600</v>
      </c>
      <c r="E34" s="50" t="s">
        <v>151</v>
      </c>
      <c r="F34" s="50">
        <v>384200</v>
      </c>
      <c r="G34" s="50">
        <v>436100</v>
      </c>
      <c r="H34" s="241"/>
    </row>
    <row r="35" spans="1:8" ht="13.5">
      <c r="A35" s="48">
        <v>30</v>
      </c>
      <c r="B35" s="50">
        <v>272500</v>
      </c>
      <c r="C35" s="219">
        <v>314900</v>
      </c>
      <c r="D35" s="46">
        <f t="shared" si="0"/>
        <v>448900</v>
      </c>
      <c r="E35" s="50" t="s">
        <v>151</v>
      </c>
      <c r="F35" s="221">
        <v>385800</v>
      </c>
      <c r="G35" s="50">
        <v>437400</v>
      </c>
      <c r="H35" s="241"/>
    </row>
    <row r="36" spans="1:8" ht="13.5">
      <c r="A36" s="48">
        <v>31</v>
      </c>
      <c r="B36" s="50">
        <v>273600</v>
      </c>
      <c r="C36" s="219">
        <v>316700</v>
      </c>
      <c r="D36" s="46">
        <f t="shared" si="0"/>
        <v>450400</v>
      </c>
      <c r="E36" s="50" t="s">
        <v>151</v>
      </c>
      <c r="F36" s="50">
        <v>387400</v>
      </c>
      <c r="G36" s="50">
        <v>438900</v>
      </c>
      <c r="H36" s="241"/>
    </row>
    <row r="37" spans="1:8" ht="13.5">
      <c r="A37" s="48">
        <v>32</v>
      </c>
      <c r="B37" s="50">
        <v>274600</v>
      </c>
      <c r="C37" s="219">
        <v>318400</v>
      </c>
      <c r="D37" s="46">
        <f t="shared" si="0"/>
        <v>451900</v>
      </c>
      <c r="E37" s="50" t="s">
        <v>151</v>
      </c>
      <c r="F37" s="50">
        <v>388900</v>
      </c>
      <c r="G37" s="50">
        <v>440400</v>
      </c>
      <c r="H37" s="241"/>
    </row>
    <row r="38" spans="1:8" ht="13.5">
      <c r="A38" s="48">
        <v>33</v>
      </c>
      <c r="B38" s="50">
        <v>275700</v>
      </c>
      <c r="C38" s="219">
        <v>320100</v>
      </c>
      <c r="D38" s="46">
        <f t="shared" ref="D38:D66" si="2">G38+11500</f>
        <v>453500</v>
      </c>
      <c r="E38" s="50" t="s">
        <v>151</v>
      </c>
      <c r="F38" s="50">
        <v>390400</v>
      </c>
      <c r="G38" s="50">
        <v>442000</v>
      </c>
      <c r="H38" s="241"/>
    </row>
    <row r="39" spans="1:8" ht="13.5">
      <c r="A39" s="48">
        <v>34</v>
      </c>
      <c r="B39" s="50">
        <v>276800</v>
      </c>
      <c r="C39" s="219">
        <v>321900</v>
      </c>
      <c r="D39" s="46">
        <f t="shared" si="2"/>
        <v>454900</v>
      </c>
      <c r="E39" s="50" t="s">
        <v>151</v>
      </c>
      <c r="F39" s="50">
        <v>392000</v>
      </c>
      <c r="G39" s="50">
        <v>443400</v>
      </c>
      <c r="H39" s="241"/>
    </row>
    <row r="40" spans="1:8" ht="13.5">
      <c r="A40" s="48">
        <v>35</v>
      </c>
      <c r="B40" s="50">
        <v>278000</v>
      </c>
      <c r="C40" s="219">
        <v>323600</v>
      </c>
      <c r="D40" s="46">
        <f t="shared" si="2"/>
        <v>456500</v>
      </c>
      <c r="E40" s="50" t="s">
        <v>151</v>
      </c>
      <c r="F40" s="50">
        <v>393500</v>
      </c>
      <c r="G40" s="50">
        <v>445000</v>
      </c>
      <c r="H40" s="241"/>
    </row>
    <row r="41" spans="1:8" ht="13.5">
      <c r="A41" s="48">
        <v>36</v>
      </c>
      <c r="B41" s="50">
        <v>279300</v>
      </c>
      <c r="C41" s="219">
        <v>325200</v>
      </c>
      <c r="D41" s="46">
        <f t="shared" si="2"/>
        <v>458000</v>
      </c>
      <c r="E41" s="50" t="s">
        <v>151</v>
      </c>
      <c r="F41" s="50">
        <v>395000</v>
      </c>
      <c r="G41" s="50">
        <v>446500</v>
      </c>
      <c r="H41" s="241"/>
    </row>
    <row r="42" spans="1:8" ht="13.5">
      <c r="A42" s="48">
        <v>37</v>
      </c>
      <c r="B42" s="50">
        <v>280500</v>
      </c>
      <c r="C42" s="219">
        <v>326800</v>
      </c>
      <c r="D42" s="46">
        <f t="shared" si="2"/>
        <v>459700</v>
      </c>
      <c r="E42" s="50" t="s">
        <v>151</v>
      </c>
      <c r="F42" s="50">
        <v>396500</v>
      </c>
      <c r="G42" s="50">
        <v>448200</v>
      </c>
      <c r="H42" s="241"/>
    </row>
    <row r="43" spans="1:8" ht="13.5">
      <c r="A43" s="48">
        <v>38</v>
      </c>
      <c r="B43" s="50">
        <v>281600</v>
      </c>
      <c r="C43" s="219">
        <v>328500</v>
      </c>
      <c r="D43" s="46">
        <f t="shared" si="2"/>
        <v>461200</v>
      </c>
      <c r="E43" s="50" t="s">
        <v>151</v>
      </c>
      <c r="F43" s="50">
        <v>398000</v>
      </c>
      <c r="G43" s="50">
        <v>449700</v>
      </c>
      <c r="H43" s="241"/>
    </row>
    <row r="44" spans="1:8" ht="13.5">
      <c r="A44" s="48">
        <v>39</v>
      </c>
      <c r="B44" s="50">
        <v>282800</v>
      </c>
      <c r="C44" s="219">
        <v>330300</v>
      </c>
      <c r="D44" s="46">
        <f t="shared" si="2"/>
        <v>462800</v>
      </c>
      <c r="E44" s="50" t="s">
        <v>151</v>
      </c>
      <c r="F44" s="50">
        <v>399500</v>
      </c>
      <c r="G44" s="50">
        <v>451300</v>
      </c>
      <c r="H44" s="241"/>
    </row>
    <row r="45" spans="1:8" ht="13.5">
      <c r="A45" s="48">
        <v>40</v>
      </c>
      <c r="B45" s="50">
        <v>283900</v>
      </c>
      <c r="C45" s="219">
        <v>332000</v>
      </c>
      <c r="D45" s="46">
        <f t="shared" si="2"/>
        <v>464400</v>
      </c>
      <c r="E45" s="50" t="s">
        <v>151</v>
      </c>
      <c r="F45" s="50">
        <v>400900</v>
      </c>
      <c r="G45" s="50">
        <v>452900</v>
      </c>
      <c r="H45" s="241"/>
    </row>
    <row r="46" spans="1:8" ht="13.5">
      <c r="A46" s="48">
        <v>41</v>
      </c>
      <c r="B46" s="50">
        <v>285200</v>
      </c>
      <c r="C46" s="219">
        <v>333300</v>
      </c>
      <c r="D46" s="46">
        <f t="shared" si="2"/>
        <v>465900</v>
      </c>
      <c r="E46" s="50" t="s">
        <v>151</v>
      </c>
      <c r="F46" s="50">
        <v>402200</v>
      </c>
      <c r="G46" s="50">
        <v>454400</v>
      </c>
      <c r="H46" s="241"/>
    </row>
    <row r="47" spans="1:8" ht="13.5">
      <c r="A47" s="48">
        <v>42</v>
      </c>
      <c r="B47" s="50">
        <v>286200</v>
      </c>
      <c r="C47" s="219">
        <v>335200</v>
      </c>
      <c r="D47" s="46">
        <f t="shared" si="2"/>
        <v>467400</v>
      </c>
      <c r="E47" s="50" t="s">
        <v>151</v>
      </c>
      <c r="F47" s="50">
        <v>403700</v>
      </c>
      <c r="G47" s="50">
        <v>455900</v>
      </c>
      <c r="H47" s="241"/>
    </row>
    <row r="48" spans="1:8" ht="13.5">
      <c r="A48" s="48">
        <v>43</v>
      </c>
      <c r="B48" s="50">
        <v>287200</v>
      </c>
      <c r="C48" s="219">
        <v>337000</v>
      </c>
      <c r="D48" s="46">
        <f t="shared" si="2"/>
        <v>468600</v>
      </c>
      <c r="E48" s="50" t="s">
        <v>151</v>
      </c>
      <c r="F48" s="50">
        <v>405100</v>
      </c>
      <c r="G48" s="50">
        <v>457100</v>
      </c>
      <c r="H48" s="241"/>
    </row>
    <row r="49" spans="1:8" ht="13.5">
      <c r="A49" s="48">
        <v>44</v>
      </c>
      <c r="B49" s="50">
        <v>288100</v>
      </c>
      <c r="C49" s="219">
        <v>338700</v>
      </c>
      <c r="D49" s="46">
        <f t="shared" si="2"/>
        <v>469800</v>
      </c>
      <c r="E49" s="50" t="s">
        <v>151</v>
      </c>
      <c r="F49" s="50">
        <v>406500</v>
      </c>
      <c r="G49" s="50">
        <v>458300</v>
      </c>
      <c r="H49" s="241"/>
    </row>
    <row r="50" spans="1:8" ht="13.5">
      <c r="A50" s="48">
        <v>45</v>
      </c>
      <c r="B50" s="50">
        <v>288700</v>
      </c>
      <c r="C50" s="219">
        <v>340300</v>
      </c>
      <c r="D50" s="46">
        <f t="shared" si="2"/>
        <v>471000</v>
      </c>
      <c r="E50" s="50" t="s">
        <v>151</v>
      </c>
      <c r="F50" s="50">
        <v>408000</v>
      </c>
      <c r="G50" s="50">
        <v>459500</v>
      </c>
      <c r="H50" s="241"/>
    </row>
    <row r="51" spans="1:8" ht="13.5">
      <c r="A51" s="48">
        <v>46</v>
      </c>
      <c r="B51" s="50">
        <v>289500</v>
      </c>
      <c r="C51" s="219">
        <v>342200</v>
      </c>
      <c r="D51" s="46">
        <f t="shared" si="2"/>
        <v>472300</v>
      </c>
      <c r="E51" s="50" t="s">
        <v>151</v>
      </c>
      <c r="F51" s="50">
        <v>409600</v>
      </c>
      <c r="G51" s="50">
        <v>460800</v>
      </c>
      <c r="H51" s="241"/>
    </row>
    <row r="52" spans="1:8" ht="13.5">
      <c r="A52" s="48">
        <v>47</v>
      </c>
      <c r="B52" s="50">
        <v>290300</v>
      </c>
      <c r="C52" s="219">
        <v>343900</v>
      </c>
      <c r="D52" s="46">
        <f t="shared" si="2"/>
        <v>473500</v>
      </c>
      <c r="E52" s="50" t="s">
        <v>151</v>
      </c>
      <c r="F52" s="50">
        <v>411200</v>
      </c>
      <c r="G52" s="50">
        <v>462000</v>
      </c>
      <c r="H52" s="241"/>
    </row>
    <row r="53" spans="1:8" ht="13.5">
      <c r="A53" s="48">
        <v>48</v>
      </c>
      <c r="B53" s="50">
        <v>291100</v>
      </c>
      <c r="C53" s="219">
        <v>345600</v>
      </c>
      <c r="D53" s="46">
        <f t="shared" si="2"/>
        <v>474700</v>
      </c>
      <c r="E53" s="50" t="s">
        <v>151</v>
      </c>
      <c r="F53" s="50">
        <v>412600</v>
      </c>
      <c r="G53" s="50">
        <v>463200</v>
      </c>
      <c r="H53" s="241"/>
    </row>
    <row r="54" spans="1:8" ht="13.5">
      <c r="A54" s="48">
        <v>49</v>
      </c>
      <c r="B54" s="50">
        <v>291800</v>
      </c>
      <c r="C54" s="219">
        <v>347300</v>
      </c>
      <c r="D54" s="46">
        <f t="shared" si="2"/>
        <v>475800</v>
      </c>
      <c r="E54" s="50" t="s">
        <v>151</v>
      </c>
      <c r="F54" s="50">
        <v>413800</v>
      </c>
      <c r="G54" s="50">
        <v>464300</v>
      </c>
      <c r="H54" s="241"/>
    </row>
    <row r="55" spans="1:8" ht="13.5">
      <c r="A55" s="48">
        <v>50</v>
      </c>
      <c r="B55" s="50">
        <v>292600</v>
      </c>
      <c r="C55" s="219">
        <v>349000</v>
      </c>
      <c r="D55" s="46">
        <f t="shared" si="2"/>
        <v>477000</v>
      </c>
      <c r="E55" s="50" t="s">
        <v>151</v>
      </c>
      <c r="F55" s="50">
        <v>415200</v>
      </c>
      <c r="G55" s="50">
        <v>465500</v>
      </c>
      <c r="H55" s="241"/>
    </row>
    <row r="56" spans="1:8" ht="13.5">
      <c r="A56" s="48">
        <v>51</v>
      </c>
      <c r="B56" s="50">
        <v>293300</v>
      </c>
      <c r="C56" s="219">
        <v>350700</v>
      </c>
      <c r="D56" s="46">
        <f t="shared" si="2"/>
        <v>478200</v>
      </c>
      <c r="E56" s="50" t="s">
        <v>151</v>
      </c>
      <c r="F56" s="50">
        <v>416600</v>
      </c>
      <c r="G56" s="50">
        <v>466700</v>
      </c>
      <c r="H56" s="241"/>
    </row>
    <row r="57" spans="1:8" ht="13.5">
      <c r="A57" s="48">
        <v>52</v>
      </c>
      <c r="B57" s="50">
        <v>294100</v>
      </c>
      <c r="C57" s="219">
        <v>352400</v>
      </c>
      <c r="D57" s="46">
        <f t="shared" si="2"/>
        <v>479400</v>
      </c>
      <c r="E57" s="50" t="s">
        <v>151</v>
      </c>
      <c r="F57" s="50">
        <v>417900</v>
      </c>
      <c r="G57" s="50">
        <v>467900</v>
      </c>
      <c r="H57" s="241"/>
    </row>
    <row r="58" spans="1:8" ht="13.5">
      <c r="A58" s="48">
        <v>53</v>
      </c>
      <c r="B58" s="50">
        <v>294900</v>
      </c>
      <c r="C58" s="219">
        <v>354100</v>
      </c>
      <c r="D58" s="46">
        <f t="shared" si="2"/>
        <v>480600</v>
      </c>
      <c r="E58" s="50" t="s">
        <v>151</v>
      </c>
      <c r="F58" s="50">
        <v>419100</v>
      </c>
      <c r="G58" s="50">
        <v>469100</v>
      </c>
      <c r="H58" s="241"/>
    </row>
    <row r="59" spans="1:8" ht="13.5">
      <c r="A59" s="48">
        <v>54</v>
      </c>
      <c r="B59" s="50">
        <v>295700</v>
      </c>
      <c r="C59" s="222">
        <v>355400</v>
      </c>
      <c r="D59" s="46">
        <f t="shared" si="2"/>
        <v>481800</v>
      </c>
      <c r="E59" s="50" t="s">
        <v>151</v>
      </c>
      <c r="F59" s="50">
        <v>420300</v>
      </c>
      <c r="G59" s="50">
        <v>470300</v>
      </c>
      <c r="H59" s="241"/>
    </row>
    <row r="60" spans="1:8" ht="13.5">
      <c r="A60" s="48">
        <v>55</v>
      </c>
      <c r="B60" s="50">
        <v>296400</v>
      </c>
      <c r="C60" s="223">
        <v>356700</v>
      </c>
      <c r="D60" s="46">
        <f t="shared" si="2"/>
        <v>483000</v>
      </c>
      <c r="E60" s="50" t="s">
        <v>151</v>
      </c>
      <c r="F60" s="50">
        <v>421600</v>
      </c>
      <c r="G60" s="50">
        <v>471500</v>
      </c>
      <c r="H60" s="241"/>
    </row>
    <row r="61" spans="1:8" ht="13.5">
      <c r="A61" s="48">
        <v>56</v>
      </c>
      <c r="B61" s="50">
        <v>297200</v>
      </c>
      <c r="C61" s="219">
        <v>358000</v>
      </c>
      <c r="D61" s="46">
        <f t="shared" si="2"/>
        <v>484200</v>
      </c>
      <c r="E61" s="50" t="s">
        <v>151</v>
      </c>
      <c r="F61" s="50">
        <v>422900</v>
      </c>
      <c r="G61" s="50">
        <v>472700</v>
      </c>
      <c r="H61" s="241"/>
    </row>
    <row r="62" spans="1:8" ht="13.5">
      <c r="A62" s="48">
        <v>57</v>
      </c>
      <c r="B62" s="50">
        <v>297900</v>
      </c>
      <c r="C62" s="219">
        <v>359500</v>
      </c>
      <c r="D62" s="46">
        <f t="shared" si="2"/>
        <v>485300</v>
      </c>
      <c r="E62" s="50" t="s">
        <v>151</v>
      </c>
      <c r="F62" s="50">
        <v>424200</v>
      </c>
      <c r="G62" s="50">
        <v>473800</v>
      </c>
      <c r="H62" s="241"/>
    </row>
    <row r="63" spans="1:8" ht="13.5">
      <c r="A63" s="48">
        <v>58</v>
      </c>
      <c r="B63" s="50">
        <v>298500</v>
      </c>
      <c r="C63" s="219">
        <v>361100</v>
      </c>
      <c r="D63" s="46">
        <f t="shared" si="2"/>
        <v>485900</v>
      </c>
      <c r="E63" s="50" t="s">
        <v>151</v>
      </c>
      <c r="F63" s="50">
        <v>425500</v>
      </c>
      <c r="G63" s="50">
        <v>474400</v>
      </c>
      <c r="H63" s="241"/>
    </row>
    <row r="64" spans="1:8" ht="13.5">
      <c r="A64" s="48">
        <v>59</v>
      </c>
      <c r="B64" s="50">
        <v>299300</v>
      </c>
      <c r="C64" s="219">
        <v>362600</v>
      </c>
      <c r="D64" s="46">
        <f t="shared" si="2"/>
        <v>486400</v>
      </c>
      <c r="E64" s="50" t="s">
        <v>151</v>
      </c>
      <c r="F64" s="50">
        <v>426900</v>
      </c>
      <c r="G64" s="50">
        <v>474900</v>
      </c>
      <c r="H64" s="241"/>
    </row>
    <row r="65" spans="1:8" ht="13.5">
      <c r="A65" s="48">
        <v>60</v>
      </c>
      <c r="B65" s="50">
        <v>300100</v>
      </c>
      <c r="C65" s="219">
        <v>364200</v>
      </c>
      <c r="D65" s="46">
        <f t="shared" si="2"/>
        <v>486900</v>
      </c>
      <c r="E65" s="50" t="s">
        <v>151</v>
      </c>
      <c r="F65" s="50">
        <v>428100</v>
      </c>
      <c r="G65" s="50">
        <v>475400</v>
      </c>
      <c r="H65" s="241"/>
    </row>
    <row r="66" spans="1:8" ht="13.5">
      <c r="A66" s="48">
        <v>61</v>
      </c>
      <c r="B66" s="50">
        <v>300800</v>
      </c>
      <c r="C66" s="219">
        <v>365600</v>
      </c>
      <c r="D66" s="46">
        <f t="shared" si="2"/>
        <v>487400</v>
      </c>
      <c r="E66" s="50" t="s">
        <v>151</v>
      </c>
      <c r="F66" s="50">
        <v>429300</v>
      </c>
      <c r="G66" s="50">
        <v>475900</v>
      </c>
      <c r="H66" s="241"/>
    </row>
    <row r="67" spans="1:8" ht="13.5">
      <c r="A67" s="48">
        <v>62</v>
      </c>
      <c r="B67" s="50">
        <v>301400</v>
      </c>
      <c r="C67" s="219">
        <v>367200</v>
      </c>
      <c r="D67" s="46"/>
      <c r="E67" s="50" t="s">
        <v>151</v>
      </c>
      <c r="F67" s="50">
        <v>430700</v>
      </c>
      <c r="G67" s="50" t="s">
        <v>151</v>
      </c>
      <c r="H67" s="241"/>
    </row>
    <row r="68" spans="1:8" ht="13.5">
      <c r="A68" s="48">
        <v>63</v>
      </c>
      <c r="B68" s="50">
        <v>302200</v>
      </c>
      <c r="C68" s="219">
        <v>368800</v>
      </c>
      <c r="D68" s="46"/>
      <c r="E68" s="50" t="s">
        <v>151</v>
      </c>
      <c r="F68" s="50">
        <v>432100</v>
      </c>
      <c r="G68" s="50" t="s">
        <v>151</v>
      </c>
      <c r="H68" s="241"/>
    </row>
    <row r="69" spans="1:8" ht="13.5">
      <c r="A69" s="48">
        <v>64</v>
      </c>
      <c r="B69" s="50">
        <v>302800</v>
      </c>
      <c r="C69" s="219">
        <v>370200</v>
      </c>
      <c r="D69" s="46"/>
      <c r="E69" s="50" t="s">
        <v>151</v>
      </c>
      <c r="F69" s="50">
        <v>433400</v>
      </c>
      <c r="G69" s="50" t="s">
        <v>151</v>
      </c>
      <c r="H69" s="241"/>
    </row>
    <row r="70" spans="1:8" ht="13.5">
      <c r="A70" s="48">
        <v>65</v>
      </c>
      <c r="B70" s="50">
        <v>303800</v>
      </c>
      <c r="C70" s="219">
        <v>371700</v>
      </c>
      <c r="D70" s="46"/>
      <c r="E70" s="50" t="s">
        <v>151</v>
      </c>
      <c r="F70" s="50">
        <v>434600</v>
      </c>
      <c r="G70" s="50" t="s">
        <v>151</v>
      </c>
      <c r="H70" s="241"/>
    </row>
    <row r="71" spans="1:8" ht="13.5">
      <c r="A71" s="48">
        <v>66</v>
      </c>
      <c r="B71" s="50">
        <v>304600</v>
      </c>
      <c r="C71" s="219">
        <v>373300</v>
      </c>
      <c r="D71" s="46"/>
      <c r="E71" s="50" t="s">
        <v>151</v>
      </c>
      <c r="F71" s="50">
        <v>435800</v>
      </c>
      <c r="G71" s="50" t="s">
        <v>151</v>
      </c>
      <c r="H71" s="241"/>
    </row>
    <row r="72" spans="1:8" ht="13.5">
      <c r="A72" s="48">
        <v>67</v>
      </c>
      <c r="B72" s="50">
        <v>305300</v>
      </c>
      <c r="C72" s="219">
        <v>374900</v>
      </c>
      <c r="D72" s="46"/>
      <c r="E72" s="50" t="s">
        <v>151</v>
      </c>
      <c r="F72" s="50">
        <v>437100</v>
      </c>
      <c r="G72" s="50" t="s">
        <v>151</v>
      </c>
      <c r="H72" s="241"/>
    </row>
    <row r="73" spans="1:8" ht="13.5">
      <c r="A73" s="48">
        <v>68</v>
      </c>
      <c r="B73" s="50">
        <v>306000</v>
      </c>
      <c r="C73" s="219">
        <v>376400</v>
      </c>
      <c r="D73" s="46"/>
      <c r="E73" s="50" t="s">
        <v>151</v>
      </c>
      <c r="F73" s="50">
        <v>438500</v>
      </c>
      <c r="G73" s="50" t="s">
        <v>151</v>
      </c>
      <c r="H73" s="241"/>
    </row>
    <row r="74" spans="1:8" ht="13.5">
      <c r="A74" s="48">
        <v>69</v>
      </c>
      <c r="B74" s="50">
        <v>306600</v>
      </c>
      <c r="C74" s="219">
        <v>377900</v>
      </c>
      <c r="D74" s="46"/>
      <c r="E74" s="50" t="s">
        <v>151</v>
      </c>
      <c r="F74" s="50">
        <v>439800</v>
      </c>
      <c r="G74" s="50" t="s">
        <v>151</v>
      </c>
      <c r="H74" s="241"/>
    </row>
    <row r="75" spans="1:8" ht="13.5">
      <c r="A75" s="48">
        <v>70</v>
      </c>
      <c r="B75" s="50">
        <v>307300</v>
      </c>
      <c r="C75" s="219">
        <v>379500</v>
      </c>
      <c r="D75" s="46"/>
      <c r="E75" s="50" t="s">
        <v>151</v>
      </c>
      <c r="F75" s="50">
        <v>441000</v>
      </c>
      <c r="G75" s="50" t="s">
        <v>151</v>
      </c>
      <c r="H75" s="241"/>
    </row>
    <row r="76" spans="1:8" ht="13.5">
      <c r="A76" s="48">
        <v>71</v>
      </c>
      <c r="B76" s="50">
        <v>308000</v>
      </c>
      <c r="C76" s="219">
        <v>381000</v>
      </c>
      <c r="D76" s="46"/>
      <c r="E76" s="50" t="s">
        <v>151</v>
      </c>
      <c r="F76" s="50">
        <v>442000</v>
      </c>
      <c r="G76" s="50" t="s">
        <v>151</v>
      </c>
      <c r="H76" s="241"/>
    </row>
    <row r="77" spans="1:8" ht="13.5">
      <c r="A77" s="48">
        <v>72</v>
      </c>
      <c r="B77" s="50">
        <v>308700</v>
      </c>
      <c r="C77" s="219">
        <v>382500</v>
      </c>
      <c r="D77" s="46"/>
      <c r="E77" s="50" t="s">
        <v>151</v>
      </c>
      <c r="F77" s="50">
        <v>443200</v>
      </c>
      <c r="G77" s="50" t="s">
        <v>151</v>
      </c>
      <c r="H77" s="241"/>
    </row>
    <row r="78" spans="1:8" ht="13.5">
      <c r="A78" s="48">
        <v>73</v>
      </c>
      <c r="B78" s="50">
        <v>309400</v>
      </c>
      <c r="C78" s="219">
        <v>384000</v>
      </c>
      <c r="D78" s="46"/>
      <c r="E78" s="50" t="s">
        <v>151</v>
      </c>
      <c r="F78" s="50">
        <v>444400</v>
      </c>
      <c r="G78" s="50" t="s">
        <v>151</v>
      </c>
      <c r="H78" s="241"/>
    </row>
    <row r="79" spans="1:8" ht="13.5">
      <c r="A79" s="48">
        <v>74</v>
      </c>
      <c r="B79" s="50">
        <v>310100</v>
      </c>
      <c r="C79" s="219">
        <v>385600</v>
      </c>
      <c r="D79" s="46"/>
      <c r="E79" s="50" t="s">
        <v>151</v>
      </c>
      <c r="F79" s="50">
        <v>445500</v>
      </c>
      <c r="G79" s="50" t="s">
        <v>151</v>
      </c>
      <c r="H79" s="241"/>
    </row>
    <row r="80" spans="1:8" ht="13.5">
      <c r="A80" s="48">
        <v>75</v>
      </c>
      <c r="B80" s="50">
        <v>310800</v>
      </c>
      <c r="C80" s="219">
        <v>387200</v>
      </c>
      <c r="D80" s="46"/>
      <c r="E80" s="50" t="s">
        <v>151</v>
      </c>
      <c r="F80" s="50">
        <v>446700</v>
      </c>
      <c r="G80" s="50" t="s">
        <v>151</v>
      </c>
      <c r="H80" s="241"/>
    </row>
    <row r="81" spans="1:8" ht="13.5">
      <c r="A81" s="48">
        <v>76</v>
      </c>
      <c r="B81" s="50">
        <v>311300</v>
      </c>
      <c r="C81" s="219">
        <v>388700</v>
      </c>
      <c r="D81" s="46"/>
      <c r="E81" s="50" t="s">
        <v>151</v>
      </c>
      <c r="F81" s="50">
        <v>447700</v>
      </c>
      <c r="G81" s="50" t="s">
        <v>151</v>
      </c>
      <c r="H81" s="241"/>
    </row>
    <row r="82" spans="1:8" ht="13.5">
      <c r="A82" s="48">
        <v>77</v>
      </c>
      <c r="B82" s="49">
        <v>311900</v>
      </c>
      <c r="C82" s="219">
        <v>390100</v>
      </c>
      <c r="D82" s="46"/>
      <c r="E82" s="50" t="s">
        <v>151</v>
      </c>
      <c r="F82" s="50">
        <v>448800</v>
      </c>
      <c r="G82" s="50" t="s">
        <v>151</v>
      </c>
      <c r="H82" s="241"/>
    </row>
    <row r="83" spans="1:8" ht="13.5">
      <c r="A83" s="48">
        <v>78</v>
      </c>
      <c r="B83" s="220">
        <v>312500</v>
      </c>
      <c r="C83" s="219">
        <v>391500</v>
      </c>
      <c r="D83" s="46"/>
      <c r="E83" s="50" t="s">
        <v>151</v>
      </c>
      <c r="F83" s="50">
        <v>449800</v>
      </c>
      <c r="G83" s="50" t="s">
        <v>151</v>
      </c>
      <c r="H83" s="241"/>
    </row>
    <row r="84" spans="1:8" ht="13.5">
      <c r="A84" s="48">
        <v>79</v>
      </c>
      <c r="B84" s="50">
        <v>313200</v>
      </c>
      <c r="C84" s="219">
        <v>392900</v>
      </c>
      <c r="D84" s="46"/>
      <c r="E84" s="50" t="s">
        <v>151</v>
      </c>
      <c r="F84" s="50">
        <v>450800</v>
      </c>
      <c r="G84" s="50" t="s">
        <v>151</v>
      </c>
      <c r="H84" s="241"/>
    </row>
    <row r="85" spans="1:8" ht="13.5">
      <c r="A85" s="48">
        <v>80</v>
      </c>
      <c r="B85" s="50">
        <v>313800</v>
      </c>
      <c r="C85" s="219">
        <v>394200</v>
      </c>
      <c r="D85" s="46"/>
      <c r="E85" s="50" t="s">
        <v>151</v>
      </c>
      <c r="F85" s="50">
        <v>451800</v>
      </c>
      <c r="G85" s="50" t="s">
        <v>151</v>
      </c>
      <c r="H85" s="241"/>
    </row>
    <row r="86" spans="1:8" ht="13.5">
      <c r="A86" s="48">
        <v>81</v>
      </c>
      <c r="B86" s="52">
        <v>314300</v>
      </c>
      <c r="C86" s="224">
        <v>395500</v>
      </c>
      <c r="D86" s="46"/>
      <c r="E86" s="51" t="s">
        <v>151</v>
      </c>
      <c r="F86" s="51">
        <v>452700</v>
      </c>
      <c r="G86" s="51" t="s">
        <v>151</v>
      </c>
      <c r="H86" s="241"/>
    </row>
    <row r="87" spans="1:8" ht="13.5">
      <c r="A87" s="48">
        <v>82</v>
      </c>
      <c r="B87" s="52">
        <v>314900</v>
      </c>
      <c r="C87" s="224">
        <v>396900</v>
      </c>
      <c r="D87" s="46"/>
      <c r="E87" s="51" t="s">
        <v>151</v>
      </c>
      <c r="F87" s="51">
        <v>453500</v>
      </c>
      <c r="G87" s="51" t="s">
        <v>151</v>
      </c>
      <c r="H87" s="241"/>
    </row>
    <row r="88" spans="1:8" ht="13.5">
      <c r="A88" s="48">
        <v>83</v>
      </c>
      <c r="B88" s="52">
        <v>315600</v>
      </c>
      <c r="C88" s="224">
        <v>398200</v>
      </c>
      <c r="D88" s="46"/>
      <c r="E88" s="51" t="s">
        <v>151</v>
      </c>
      <c r="F88" s="51">
        <v>454300</v>
      </c>
      <c r="G88" s="51" t="s">
        <v>151</v>
      </c>
      <c r="H88" s="241"/>
    </row>
    <row r="89" spans="1:8" ht="13.5">
      <c r="A89" s="48">
        <v>84</v>
      </c>
      <c r="B89" s="52">
        <v>316300</v>
      </c>
      <c r="C89" s="224">
        <v>399500</v>
      </c>
      <c r="D89" s="46"/>
      <c r="E89" s="51" t="s">
        <v>151</v>
      </c>
      <c r="F89" s="51">
        <v>455100</v>
      </c>
      <c r="G89" s="51" t="s">
        <v>151</v>
      </c>
      <c r="H89" s="241"/>
    </row>
    <row r="90" spans="1:8" ht="13.5">
      <c r="A90" s="48">
        <v>85</v>
      </c>
      <c r="B90" s="52">
        <v>316900</v>
      </c>
      <c r="C90" s="224">
        <v>400600</v>
      </c>
      <c r="D90" s="46"/>
      <c r="E90" s="51" t="s">
        <v>151</v>
      </c>
      <c r="F90" s="51">
        <v>455800</v>
      </c>
      <c r="G90" s="51" t="s">
        <v>151</v>
      </c>
      <c r="H90" s="241"/>
    </row>
    <row r="91" spans="1:8" ht="13.5">
      <c r="A91" s="48">
        <v>86</v>
      </c>
      <c r="B91" s="52">
        <v>317700</v>
      </c>
      <c r="C91" s="224">
        <v>402000</v>
      </c>
      <c r="D91" s="46"/>
      <c r="E91" s="51" t="s">
        <v>151</v>
      </c>
      <c r="F91" s="51">
        <v>456200</v>
      </c>
      <c r="G91" s="51" t="s">
        <v>151</v>
      </c>
      <c r="H91" s="241"/>
    </row>
    <row r="92" spans="1:8" ht="13.5">
      <c r="A92" s="48">
        <v>87</v>
      </c>
      <c r="B92" s="52">
        <v>318400</v>
      </c>
      <c r="C92" s="224">
        <v>403300</v>
      </c>
      <c r="D92" s="46"/>
      <c r="E92" s="51" t="s">
        <v>151</v>
      </c>
      <c r="F92" s="51">
        <v>456600</v>
      </c>
      <c r="G92" s="51" t="s">
        <v>151</v>
      </c>
      <c r="H92" s="241"/>
    </row>
    <row r="93" spans="1:8" ht="13.5">
      <c r="A93" s="48">
        <v>88</v>
      </c>
      <c r="B93" s="52">
        <v>319000</v>
      </c>
      <c r="C93" s="224">
        <v>404600</v>
      </c>
      <c r="D93" s="46"/>
      <c r="E93" s="51" t="s">
        <v>151</v>
      </c>
      <c r="F93" s="51">
        <v>457000</v>
      </c>
      <c r="G93" s="51" t="s">
        <v>151</v>
      </c>
      <c r="H93" s="241"/>
    </row>
    <row r="94" spans="1:8" ht="13.5">
      <c r="A94" s="48">
        <v>89</v>
      </c>
      <c r="B94" s="52">
        <v>319700</v>
      </c>
      <c r="C94" s="224">
        <v>405800</v>
      </c>
      <c r="D94" s="46"/>
      <c r="E94" s="51" t="s">
        <v>151</v>
      </c>
      <c r="F94" s="51">
        <v>457400</v>
      </c>
      <c r="G94" s="51" t="s">
        <v>151</v>
      </c>
      <c r="H94" s="241"/>
    </row>
    <row r="95" spans="1:8" ht="13.5">
      <c r="A95" s="48">
        <v>90</v>
      </c>
      <c r="B95" s="52">
        <v>320500</v>
      </c>
      <c r="C95" s="224">
        <v>407100</v>
      </c>
      <c r="D95" s="46"/>
      <c r="E95" s="51" t="s">
        <v>151</v>
      </c>
      <c r="F95" s="51">
        <v>457700</v>
      </c>
      <c r="G95" s="51" t="s">
        <v>151</v>
      </c>
      <c r="H95" s="241"/>
    </row>
    <row r="96" spans="1:8" ht="13.5">
      <c r="A96" s="48">
        <v>91</v>
      </c>
      <c r="B96" s="52">
        <v>321300</v>
      </c>
      <c r="C96" s="224">
        <v>408200</v>
      </c>
      <c r="D96" s="46"/>
      <c r="E96" s="51" t="s">
        <v>151</v>
      </c>
      <c r="F96" s="51">
        <v>458000</v>
      </c>
      <c r="G96" s="51" t="s">
        <v>151</v>
      </c>
      <c r="H96" s="241"/>
    </row>
    <row r="97" spans="1:8" ht="13.5">
      <c r="A97" s="48">
        <v>92</v>
      </c>
      <c r="B97" s="52">
        <v>322100</v>
      </c>
      <c r="C97" s="224">
        <v>409400</v>
      </c>
      <c r="D97" s="46"/>
      <c r="E97" s="51" t="s">
        <v>151</v>
      </c>
      <c r="F97" s="51">
        <v>458200</v>
      </c>
      <c r="G97" s="51" t="s">
        <v>151</v>
      </c>
      <c r="H97" s="241"/>
    </row>
    <row r="98" spans="1:8" ht="13.5">
      <c r="A98" s="48">
        <v>93</v>
      </c>
      <c r="B98" s="52">
        <v>322600</v>
      </c>
      <c r="C98" s="224">
        <v>410600</v>
      </c>
      <c r="D98" s="46"/>
      <c r="E98" s="51" t="s">
        <v>151</v>
      </c>
      <c r="F98" s="51">
        <v>458500</v>
      </c>
      <c r="G98" s="51" t="s">
        <v>151</v>
      </c>
      <c r="H98" s="241"/>
    </row>
    <row r="99" spans="1:8" ht="13.5">
      <c r="A99" s="48">
        <v>94</v>
      </c>
      <c r="B99" s="52">
        <v>323400</v>
      </c>
      <c r="C99" s="224">
        <v>411700</v>
      </c>
      <c r="D99" s="46"/>
      <c r="E99" s="51" t="s">
        <v>151</v>
      </c>
      <c r="F99" s="51">
        <v>458800</v>
      </c>
      <c r="G99" s="51" t="s">
        <v>151</v>
      </c>
      <c r="H99" s="241"/>
    </row>
    <row r="100" spans="1:8" ht="13.5">
      <c r="A100" s="48">
        <v>95</v>
      </c>
      <c r="B100" s="52">
        <v>324200</v>
      </c>
      <c r="C100" s="224">
        <v>412900</v>
      </c>
      <c r="D100" s="46"/>
      <c r="E100" s="51" t="s">
        <v>151</v>
      </c>
      <c r="F100" s="51">
        <v>459100</v>
      </c>
      <c r="G100" s="51" t="s">
        <v>151</v>
      </c>
      <c r="H100" s="241"/>
    </row>
    <row r="101" spans="1:8" ht="13.5">
      <c r="A101" s="48">
        <v>96</v>
      </c>
      <c r="B101" s="52">
        <v>325000</v>
      </c>
      <c r="C101" s="224">
        <v>414100</v>
      </c>
      <c r="D101" s="46"/>
      <c r="E101" s="51" t="s">
        <v>151</v>
      </c>
      <c r="F101" s="51">
        <v>459300</v>
      </c>
      <c r="G101" s="51" t="s">
        <v>151</v>
      </c>
      <c r="H101" s="241"/>
    </row>
    <row r="102" spans="1:8" ht="13.5">
      <c r="A102" s="48">
        <v>97</v>
      </c>
      <c r="B102" s="52">
        <v>325600</v>
      </c>
      <c r="C102" s="52">
        <v>415500</v>
      </c>
      <c r="D102" s="46"/>
      <c r="E102" s="51" t="s">
        <v>151</v>
      </c>
      <c r="F102" s="51">
        <v>459500</v>
      </c>
      <c r="G102" s="51" t="s">
        <v>151</v>
      </c>
      <c r="H102" s="241"/>
    </row>
    <row r="103" spans="1:8" ht="13.5">
      <c r="A103" s="48">
        <v>98</v>
      </c>
      <c r="B103" s="52">
        <v>326300</v>
      </c>
      <c r="C103" s="52">
        <v>416500</v>
      </c>
      <c r="D103" s="46"/>
      <c r="E103" s="51" t="s">
        <v>151</v>
      </c>
      <c r="F103" s="51" t="s">
        <v>151</v>
      </c>
      <c r="G103" s="51" t="s">
        <v>151</v>
      </c>
      <c r="H103" s="241"/>
    </row>
    <row r="104" spans="1:8" ht="13.5">
      <c r="A104" s="48">
        <v>99</v>
      </c>
      <c r="B104" s="52">
        <v>327100</v>
      </c>
      <c r="C104" s="52">
        <v>417500</v>
      </c>
      <c r="D104" s="46"/>
      <c r="E104" s="51" t="s">
        <v>151</v>
      </c>
      <c r="F104" s="51" t="s">
        <v>151</v>
      </c>
      <c r="G104" s="51" t="s">
        <v>151</v>
      </c>
      <c r="H104" s="241"/>
    </row>
    <row r="105" spans="1:8" ht="13.5">
      <c r="A105" s="48">
        <v>100</v>
      </c>
      <c r="B105" s="52">
        <v>327800</v>
      </c>
      <c r="C105" s="52">
        <v>418500</v>
      </c>
      <c r="D105" s="46"/>
      <c r="E105" s="51" t="s">
        <v>151</v>
      </c>
      <c r="F105" s="51" t="s">
        <v>151</v>
      </c>
      <c r="G105" s="51" t="s">
        <v>151</v>
      </c>
      <c r="H105" s="241"/>
    </row>
    <row r="106" spans="1:8" ht="13.5">
      <c r="A106" s="48">
        <v>101</v>
      </c>
      <c r="B106" s="52">
        <v>328600</v>
      </c>
      <c r="C106" s="52">
        <v>419400</v>
      </c>
      <c r="D106" s="46"/>
      <c r="E106" s="51" t="s">
        <v>151</v>
      </c>
      <c r="F106" s="51" t="s">
        <v>151</v>
      </c>
      <c r="G106" s="51" t="s">
        <v>151</v>
      </c>
      <c r="H106" s="241"/>
    </row>
    <row r="107" spans="1:8" ht="13.5">
      <c r="A107" s="48">
        <v>102</v>
      </c>
      <c r="B107" s="52">
        <v>329400</v>
      </c>
      <c r="C107" s="52">
        <v>420400</v>
      </c>
      <c r="D107" s="46"/>
      <c r="E107" s="51" t="s">
        <v>151</v>
      </c>
      <c r="F107" s="51" t="s">
        <v>151</v>
      </c>
      <c r="G107" s="51" t="s">
        <v>151</v>
      </c>
      <c r="H107" s="241"/>
    </row>
    <row r="108" spans="1:8" ht="13.5">
      <c r="A108" s="48">
        <v>103</v>
      </c>
      <c r="B108" s="52">
        <v>330300</v>
      </c>
      <c r="C108" s="52">
        <v>421500</v>
      </c>
      <c r="D108" s="46"/>
      <c r="E108" s="51" t="s">
        <v>151</v>
      </c>
      <c r="F108" s="51" t="s">
        <v>151</v>
      </c>
      <c r="G108" s="51" t="s">
        <v>151</v>
      </c>
      <c r="H108" s="241"/>
    </row>
    <row r="109" spans="1:8" ht="13.5">
      <c r="A109" s="48">
        <v>104</v>
      </c>
      <c r="B109" s="52">
        <v>331100</v>
      </c>
      <c r="C109" s="52">
        <v>422600</v>
      </c>
      <c r="D109" s="46"/>
      <c r="E109" s="51" t="s">
        <v>151</v>
      </c>
      <c r="F109" s="51" t="s">
        <v>151</v>
      </c>
      <c r="G109" s="51" t="s">
        <v>151</v>
      </c>
      <c r="H109" s="241"/>
    </row>
    <row r="110" spans="1:8" ht="13.5">
      <c r="A110" s="48">
        <v>105</v>
      </c>
      <c r="B110" s="52">
        <v>331700</v>
      </c>
      <c r="C110" s="52">
        <v>423300</v>
      </c>
      <c r="D110" s="46"/>
      <c r="E110" s="51" t="s">
        <v>151</v>
      </c>
      <c r="F110" s="51" t="s">
        <v>151</v>
      </c>
      <c r="G110" s="51" t="s">
        <v>151</v>
      </c>
      <c r="H110" s="241"/>
    </row>
    <row r="111" spans="1:8" ht="13.5">
      <c r="A111" s="48">
        <v>106</v>
      </c>
      <c r="B111" s="52">
        <v>332500</v>
      </c>
      <c r="C111" s="52">
        <v>424200</v>
      </c>
      <c r="D111" s="46"/>
      <c r="E111" s="51" t="s">
        <v>151</v>
      </c>
      <c r="F111" s="51" t="s">
        <v>151</v>
      </c>
      <c r="G111" s="51" t="s">
        <v>151</v>
      </c>
      <c r="H111" s="241"/>
    </row>
    <row r="112" spans="1:8" ht="13.5">
      <c r="A112" s="48">
        <v>107</v>
      </c>
      <c r="B112" s="52">
        <v>333300</v>
      </c>
      <c r="C112" s="52">
        <v>425100</v>
      </c>
      <c r="D112" s="46"/>
      <c r="E112" s="51" t="s">
        <v>151</v>
      </c>
      <c r="F112" s="51" t="s">
        <v>151</v>
      </c>
      <c r="G112" s="51" t="s">
        <v>151</v>
      </c>
      <c r="H112" s="241"/>
    </row>
    <row r="113" spans="1:8" ht="13.5">
      <c r="A113" s="48">
        <v>108</v>
      </c>
      <c r="B113" s="52">
        <v>334100</v>
      </c>
      <c r="C113" s="52">
        <v>426000</v>
      </c>
      <c r="D113" s="46"/>
      <c r="E113" s="51" t="s">
        <v>151</v>
      </c>
      <c r="F113" s="51" t="s">
        <v>151</v>
      </c>
      <c r="G113" s="51" t="s">
        <v>151</v>
      </c>
      <c r="H113" s="241"/>
    </row>
    <row r="114" spans="1:8" ht="13.5">
      <c r="A114" s="48">
        <v>109</v>
      </c>
      <c r="B114" s="52">
        <v>334800</v>
      </c>
      <c r="C114" s="52">
        <v>426800</v>
      </c>
      <c r="D114" s="46"/>
      <c r="E114" s="51" t="s">
        <v>151</v>
      </c>
      <c r="F114" s="51" t="s">
        <v>151</v>
      </c>
      <c r="G114" s="51" t="s">
        <v>151</v>
      </c>
      <c r="H114" s="241"/>
    </row>
    <row r="115" spans="1:8" ht="13.5">
      <c r="A115" s="48">
        <v>110</v>
      </c>
      <c r="B115" s="52">
        <v>335200</v>
      </c>
      <c r="C115" s="52">
        <v>427600</v>
      </c>
      <c r="D115" s="46"/>
      <c r="E115" s="51" t="s">
        <v>151</v>
      </c>
      <c r="F115" s="51" t="s">
        <v>151</v>
      </c>
      <c r="G115" s="51" t="s">
        <v>151</v>
      </c>
      <c r="H115" s="241"/>
    </row>
    <row r="116" spans="1:8" ht="13.5">
      <c r="A116" s="48">
        <v>111</v>
      </c>
      <c r="B116" s="52">
        <v>335500</v>
      </c>
      <c r="C116" s="52">
        <v>428400</v>
      </c>
      <c r="D116" s="46"/>
      <c r="E116" s="51" t="s">
        <v>151</v>
      </c>
      <c r="F116" s="51" t="s">
        <v>151</v>
      </c>
      <c r="G116" s="51" t="s">
        <v>151</v>
      </c>
      <c r="H116" s="241"/>
    </row>
    <row r="117" spans="1:8" ht="13.5">
      <c r="A117" s="48">
        <v>112</v>
      </c>
      <c r="B117" s="52">
        <v>336000</v>
      </c>
      <c r="C117" s="52">
        <v>429200</v>
      </c>
      <c r="D117" s="46"/>
      <c r="E117" s="51" t="s">
        <v>151</v>
      </c>
      <c r="F117" s="51" t="s">
        <v>151</v>
      </c>
      <c r="G117" s="51" t="s">
        <v>151</v>
      </c>
      <c r="H117" s="241"/>
    </row>
    <row r="118" spans="1:8" ht="13.5">
      <c r="A118" s="48">
        <v>113</v>
      </c>
      <c r="B118" s="52">
        <v>336500</v>
      </c>
      <c r="C118" s="52">
        <v>429800</v>
      </c>
      <c r="D118" s="46"/>
      <c r="E118" s="51" t="s">
        <v>151</v>
      </c>
      <c r="F118" s="51" t="s">
        <v>151</v>
      </c>
      <c r="G118" s="51" t="s">
        <v>151</v>
      </c>
      <c r="H118" s="241"/>
    </row>
    <row r="119" spans="1:8" ht="13.5">
      <c r="A119" s="48">
        <v>114</v>
      </c>
      <c r="B119" s="52">
        <v>336900</v>
      </c>
      <c r="C119" s="52">
        <v>430500</v>
      </c>
      <c r="D119" s="46"/>
      <c r="E119" s="51" t="s">
        <v>151</v>
      </c>
      <c r="F119" s="51" t="s">
        <v>151</v>
      </c>
      <c r="G119" s="51" t="s">
        <v>151</v>
      </c>
      <c r="H119" s="241"/>
    </row>
    <row r="120" spans="1:8" ht="13.5">
      <c r="A120" s="48">
        <v>115</v>
      </c>
      <c r="B120" s="52">
        <v>337300</v>
      </c>
      <c r="C120" s="52">
        <v>431200</v>
      </c>
      <c r="D120" s="46"/>
      <c r="E120" s="51" t="s">
        <v>151</v>
      </c>
      <c r="F120" s="51" t="s">
        <v>151</v>
      </c>
      <c r="G120" s="51" t="s">
        <v>151</v>
      </c>
      <c r="H120" s="241"/>
    </row>
    <row r="121" spans="1:8" ht="13.5">
      <c r="A121" s="48">
        <v>116</v>
      </c>
      <c r="B121" s="52">
        <v>337700</v>
      </c>
      <c r="C121" s="52">
        <v>431900</v>
      </c>
      <c r="D121" s="46"/>
      <c r="E121" s="51" t="s">
        <v>151</v>
      </c>
      <c r="F121" s="51" t="s">
        <v>151</v>
      </c>
      <c r="G121" s="51" t="s">
        <v>151</v>
      </c>
      <c r="H121" s="241"/>
    </row>
    <row r="122" spans="1:8" ht="13.5">
      <c r="A122" s="48">
        <v>117</v>
      </c>
      <c r="B122" s="52">
        <v>338200</v>
      </c>
      <c r="C122" s="52">
        <v>432500</v>
      </c>
      <c r="D122" s="46"/>
      <c r="E122" s="51" t="s">
        <v>151</v>
      </c>
      <c r="F122" s="51" t="s">
        <v>151</v>
      </c>
      <c r="G122" s="51" t="s">
        <v>151</v>
      </c>
      <c r="H122" s="241"/>
    </row>
    <row r="123" spans="1:8" ht="13.5">
      <c r="A123" s="48">
        <v>118</v>
      </c>
      <c r="B123" s="52">
        <v>338700</v>
      </c>
      <c r="C123" s="52">
        <v>433000</v>
      </c>
      <c r="D123" s="46"/>
      <c r="E123" s="51" t="s">
        <v>151</v>
      </c>
      <c r="F123" s="51" t="s">
        <v>151</v>
      </c>
      <c r="G123" s="51" t="s">
        <v>151</v>
      </c>
      <c r="H123" s="241"/>
    </row>
    <row r="124" spans="1:8" ht="13.5">
      <c r="A124" s="48">
        <v>119</v>
      </c>
      <c r="B124" s="52">
        <v>339100</v>
      </c>
      <c r="C124" s="52">
        <v>433300</v>
      </c>
      <c r="D124" s="46"/>
      <c r="E124" s="51" t="s">
        <v>151</v>
      </c>
      <c r="F124" s="51" t="s">
        <v>151</v>
      </c>
      <c r="G124" s="51" t="s">
        <v>151</v>
      </c>
      <c r="H124" s="241"/>
    </row>
    <row r="125" spans="1:8" ht="13.5">
      <c r="A125" s="48">
        <v>120</v>
      </c>
      <c r="B125" s="52">
        <v>339600</v>
      </c>
      <c r="C125" s="52">
        <v>433600</v>
      </c>
      <c r="D125" s="46"/>
      <c r="E125" s="51" t="s">
        <v>151</v>
      </c>
      <c r="F125" s="51" t="s">
        <v>151</v>
      </c>
      <c r="G125" s="51" t="s">
        <v>151</v>
      </c>
      <c r="H125" s="241"/>
    </row>
    <row r="126" spans="1:8" ht="13.5">
      <c r="A126" s="48">
        <v>121</v>
      </c>
      <c r="B126" s="52">
        <v>340100</v>
      </c>
      <c r="C126" s="52">
        <v>433900</v>
      </c>
      <c r="D126" s="46"/>
      <c r="E126" s="51" t="s">
        <v>151</v>
      </c>
      <c r="F126" s="51" t="s">
        <v>151</v>
      </c>
      <c r="G126" s="51" t="s">
        <v>151</v>
      </c>
      <c r="H126" s="241"/>
    </row>
    <row r="127" spans="1:8" ht="13.5">
      <c r="A127" s="48">
        <v>122</v>
      </c>
      <c r="B127" s="52">
        <v>340500</v>
      </c>
      <c r="C127" s="52">
        <v>434200</v>
      </c>
      <c r="D127" s="46"/>
      <c r="E127" s="51" t="s">
        <v>151</v>
      </c>
      <c r="F127" s="51" t="s">
        <v>151</v>
      </c>
      <c r="G127" s="51" t="s">
        <v>151</v>
      </c>
      <c r="H127" s="241"/>
    </row>
    <row r="128" spans="1:8" ht="13.5">
      <c r="A128" s="48">
        <v>123</v>
      </c>
      <c r="B128" s="52">
        <v>340900</v>
      </c>
      <c r="C128" s="52">
        <v>434500</v>
      </c>
      <c r="D128" s="46"/>
      <c r="E128" s="51" t="s">
        <v>151</v>
      </c>
      <c r="F128" s="51" t="s">
        <v>151</v>
      </c>
      <c r="G128" s="51" t="s">
        <v>151</v>
      </c>
      <c r="H128" s="241"/>
    </row>
    <row r="129" spans="1:8" ht="13.5">
      <c r="A129" s="48">
        <v>124</v>
      </c>
      <c r="B129" s="52">
        <v>341400</v>
      </c>
      <c r="C129" s="52">
        <v>434700</v>
      </c>
      <c r="D129" s="46"/>
      <c r="E129" s="51" t="s">
        <v>151</v>
      </c>
      <c r="F129" s="51" t="s">
        <v>151</v>
      </c>
      <c r="G129" s="51" t="s">
        <v>151</v>
      </c>
      <c r="H129" s="241"/>
    </row>
    <row r="130" spans="1:8" ht="13.5">
      <c r="A130" s="48">
        <v>125</v>
      </c>
      <c r="B130" s="52">
        <v>341900</v>
      </c>
      <c r="C130" s="52">
        <v>434900</v>
      </c>
      <c r="D130" s="46"/>
      <c r="E130" s="51" t="s">
        <v>151</v>
      </c>
      <c r="F130" s="51" t="s">
        <v>151</v>
      </c>
      <c r="G130" s="51" t="s">
        <v>151</v>
      </c>
      <c r="H130" s="241"/>
    </row>
    <row r="131" spans="1:8" ht="13.5">
      <c r="A131" s="48">
        <v>126</v>
      </c>
      <c r="B131" s="52">
        <v>342200</v>
      </c>
      <c r="C131" s="52">
        <v>435200</v>
      </c>
      <c r="D131" s="46"/>
      <c r="E131" s="51" t="s">
        <v>151</v>
      </c>
      <c r="F131" s="51" t="s">
        <v>151</v>
      </c>
      <c r="G131" s="51" t="s">
        <v>151</v>
      </c>
      <c r="H131" s="241"/>
    </row>
    <row r="132" spans="1:8" ht="13.5">
      <c r="A132" s="48">
        <v>127</v>
      </c>
      <c r="B132" s="52">
        <v>342500</v>
      </c>
      <c r="C132" s="52">
        <v>435500</v>
      </c>
      <c r="D132" s="46"/>
      <c r="E132" s="51" t="s">
        <v>151</v>
      </c>
      <c r="F132" s="51" t="s">
        <v>151</v>
      </c>
      <c r="G132" s="51" t="s">
        <v>151</v>
      </c>
      <c r="H132" s="241"/>
    </row>
    <row r="133" spans="1:8" ht="13.5">
      <c r="A133" s="48">
        <v>128</v>
      </c>
      <c r="B133" s="52">
        <v>342800</v>
      </c>
      <c r="C133" s="52">
        <v>435700</v>
      </c>
      <c r="D133" s="46"/>
      <c r="E133" s="51" t="s">
        <v>151</v>
      </c>
      <c r="F133" s="51" t="s">
        <v>151</v>
      </c>
      <c r="G133" s="51" t="s">
        <v>151</v>
      </c>
      <c r="H133" s="241"/>
    </row>
    <row r="134" spans="1:8" ht="13.5">
      <c r="A134" s="48">
        <v>129</v>
      </c>
      <c r="B134" s="52">
        <v>343000</v>
      </c>
      <c r="C134" s="52">
        <v>435900</v>
      </c>
      <c r="D134" s="46"/>
      <c r="E134" s="51" t="s">
        <v>151</v>
      </c>
      <c r="F134" s="51" t="s">
        <v>151</v>
      </c>
      <c r="G134" s="51" t="s">
        <v>151</v>
      </c>
      <c r="H134" s="241"/>
    </row>
    <row r="135" spans="1:8" ht="13.5">
      <c r="A135" s="48">
        <v>130</v>
      </c>
      <c r="B135" s="52">
        <v>343300</v>
      </c>
      <c r="C135" s="52">
        <v>436200</v>
      </c>
      <c r="D135" s="46"/>
      <c r="E135" s="51" t="s">
        <v>151</v>
      </c>
      <c r="F135" s="51" t="s">
        <v>151</v>
      </c>
      <c r="G135" s="51" t="s">
        <v>151</v>
      </c>
      <c r="H135" s="241"/>
    </row>
    <row r="136" spans="1:8" ht="13.5">
      <c r="A136" s="48">
        <v>131</v>
      </c>
      <c r="B136" s="52">
        <v>343600</v>
      </c>
      <c r="C136" s="52">
        <v>436500</v>
      </c>
      <c r="D136" s="46"/>
      <c r="E136" s="51" t="s">
        <v>151</v>
      </c>
      <c r="F136" s="51" t="s">
        <v>151</v>
      </c>
      <c r="G136" s="51" t="s">
        <v>151</v>
      </c>
      <c r="H136" s="241"/>
    </row>
    <row r="137" spans="1:8" ht="13.5">
      <c r="A137" s="48">
        <v>132</v>
      </c>
      <c r="B137" s="52">
        <v>343800</v>
      </c>
      <c r="C137" s="52">
        <v>436700</v>
      </c>
      <c r="D137" s="46"/>
      <c r="E137" s="51" t="s">
        <v>151</v>
      </c>
      <c r="F137" s="51" t="s">
        <v>151</v>
      </c>
      <c r="G137" s="51" t="s">
        <v>151</v>
      </c>
      <c r="H137" s="241"/>
    </row>
    <row r="138" spans="1:8" ht="13.5">
      <c r="A138" s="48">
        <v>133</v>
      </c>
      <c r="B138" s="52">
        <v>344000</v>
      </c>
      <c r="C138" s="52">
        <v>436900</v>
      </c>
      <c r="D138" s="46"/>
      <c r="E138" s="51" t="s">
        <v>151</v>
      </c>
      <c r="F138" s="51" t="s">
        <v>151</v>
      </c>
      <c r="G138" s="51" t="s">
        <v>151</v>
      </c>
      <c r="H138" s="241"/>
    </row>
    <row r="139" spans="1:8" ht="13.5">
      <c r="A139" s="48">
        <v>134</v>
      </c>
      <c r="B139" s="52">
        <v>344200</v>
      </c>
      <c r="C139" s="52">
        <v>437200</v>
      </c>
      <c r="D139" s="46"/>
      <c r="E139" s="51" t="s">
        <v>151</v>
      </c>
      <c r="F139" s="51" t="s">
        <v>151</v>
      </c>
      <c r="G139" s="51" t="s">
        <v>151</v>
      </c>
      <c r="H139" s="241"/>
    </row>
    <row r="140" spans="1:8" ht="13.5">
      <c r="A140" s="48">
        <v>135</v>
      </c>
      <c r="B140" s="52">
        <v>344400</v>
      </c>
      <c r="C140" s="52">
        <v>437500</v>
      </c>
      <c r="D140" s="46"/>
      <c r="E140" s="51" t="s">
        <v>151</v>
      </c>
      <c r="F140" s="51" t="s">
        <v>151</v>
      </c>
      <c r="G140" s="51" t="s">
        <v>151</v>
      </c>
      <c r="H140" s="241"/>
    </row>
    <row r="141" spans="1:8" ht="13.5">
      <c r="A141" s="48">
        <v>136</v>
      </c>
      <c r="B141" s="52">
        <v>344700</v>
      </c>
      <c r="C141" s="52">
        <v>437700</v>
      </c>
      <c r="D141" s="46"/>
      <c r="E141" s="51" t="s">
        <v>151</v>
      </c>
      <c r="F141" s="51" t="s">
        <v>151</v>
      </c>
      <c r="G141" s="51" t="s">
        <v>151</v>
      </c>
      <c r="H141" s="241"/>
    </row>
    <row r="142" spans="1:8" ht="13.5">
      <c r="A142" s="48">
        <v>137</v>
      </c>
      <c r="B142" s="52">
        <v>345000</v>
      </c>
      <c r="C142" s="52">
        <v>437900</v>
      </c>
      <c r="D142" s="46"/>
      <c r="E142" s="51" t="s">
        <v>151</v>
      </c>
      <c r="F142" s="51" t="s">
        <v>151</v>
      </c>
      <c r="G142" s="51" t="s">
        <v>151</v>
      </c>
      <c r="H142" s="241"/>
    </row>
    <row r="143" spans="1:8" ht="13.5">
      <c r="A143" s="48">
        <v>138</v>
      </c>
      <c r="B143" s="52">
        <v>345200</v>
      </c>
      <c r="C143" s="52">
        <v>438200</v>
      </c>
      <c r="D143" s="46"/>
      <c r="E143" s="51" t="s">
        <v>151</v>
      </c>
      <c r="F143" s="51" t="s">
        <v>151</v>
      </c>
      <c r="G143" s="51" t="s">
        <v>151</v>
      </c>
      <c r="H143" s="241"/>
    </row>
    <row r="144" spans="1:8" ht="13.5">
      <c r="A144" s="48">
        <v>139</v>
      </c>
      <c r="B144" s="52">
        <v>345500</v>
      </c>
      <c r="C144" s="52">
        <v>438500</v>
      </c>
      <c r="D144" s="46"/>
      <c r="E144" s="51" t="s">
        <v>151</v>
      </c>
      <c r="F144" s="51" t="s">
        <v>151</v>
      </c>
      <c r="G144" s="51" t="s">
        <v>151</v>
      </c>
      <c r="H144" s="241"/>
    </row>
    <row r="145" spans="1:8" ht="13.5">
      <c r="A145" s="48">
        <v>140</v>
      </c>
      <c r="B145" s="52">
        <v>345800</v>
      </c>
      <c r="C145" s="52">
        <v>438700</v>
      </c>
      <c r="D145" s="46"/>
      <c r="E145" s="51" t="s">
        <v>151</v>
      </c>
      <c r="F145" s="51" t="s">
        <v>151</v>
      </c>
      <c r="G145" s="51" t="s">
        <v>151</v>
      </c>
      <c r="H145" s="241"/>
    </row>
    <row r="146" spans="1:8" ht="13.5">
      <c r="A146" s="48">
        <v>141</v>
      </c>
      <c r="B146" s="52">
        <v>346000</v>
      </c>
      <c r="C146" s="52">
        <v>438900</v>
      </c>
      <c r="D146" s="46"/>
      <c r="E146" s="51" t="s">
        <v>151</v>
      </c>
      <c r="F146" s="51" t="s">
        <v>151</v>
      </c>
      <c r="G146" s="51" t="s">
        <v>151</v>
      </c>
      <c r="H146" s="241"/>
    </row>
    <row r="147" spans="1:8" ht="13.5">
      <c r="A147" s="48">
        <v>142</v>
      </c>
      <c r="B147" s="52">
        <v>346200</v>
      </c>
      <c r="C147" s="52">
        <v>439200</v>
      </c>
      <c r="D147" s="46"/>
      <c r="E147" s="51" t="s">
        <v>151</v>
      </c>
      <c r="F147" s="51" t="s">
        <v>151</v>
      </c>
      <c r="G147" s="51" t="s">
        <v>151</v>
      </c>
      <c r="H147" s="241"/>
    </row>
    <row r="148" spans="1:8" ht="13.5">
      <c r="A148" s="48">
        <v>143</v>
      </c>
      <c r="B148" s="52">
        <v>346500</v>
      </c>
      <c r="C148" s="52">
        <v>439500</v>
      </c>
      <c r="D148" s="46"/>
      <c r="E148" s="51" t="s">
        <v>151</v>
      </c>
      <c r="F148" s="51" t="s">
        <v>151</v>
      </c>
      <c r="G148" s="51" t="s">
        <v>151</v>
      </c>
      <c r="H148" s="241"/>
    </row>
    <row r="149" spans="1:8" ht="13.5">
      <c r="A149" s="48">
        <v>144</v>
      </c>
      <c r="B149" s="52">
        <v>346700</v>
      </c>
      <c r="C149" s="52">
        <v>439700</v>
      </c>
      <c r="D149" s="46"/>
      <c r="E149" s="51" t="s">
        <v>151</v>
      </c>
      <c r="F149" s="51" t="s">
        <v>151</v>
      </c>
      <c r="G149" s="51" t="s">
        <v>151</v>
      </c>
      <c r="H149" s="241"/>
    </row>
    <row r="150" spans="1:8" ht="13.5">
      <c r="A150" s="48">
        <v>145</v>
      </c>
      <c r="B150" s="52">
        <v>347000</v>
      </c>
      <c r="C150" s="52">
        <v>439900</v>
      </c>
      <c r="D150" s="46"/>
      <c r="E150" s="51" t="s">
        <v>151</v>
      </c>
      <c r="F150" s="51" t="s">
        <v>151</v>
      </c>
      <c r="G150" s="51" t="s">
        <v>151</v>
      </c>
      <c r="H150" s="241"/>
    </row>
    <row r="151" spans="1:8" ht="13.5">
      <c r="A151" s="48">
        <v>146</v>
      </c>
      <c r="B151" s="52">
        <v>347200</v>
      </c>
      <c r="C151" s="52" t="s">
        <v>151</v>
      </c>
      <c r="D151" s="46"/>
      <c r="E151" s="51" t="s">
        <v>151</v>
      </c>
      <c r="F151" s="51" t="s">
        <v>151</v>
      </c>
      <c r="G151" s="51" t="s">
        <v>151</v>
      </c>
      <c r="H151" s="241"/>
    </row>
    <row r="152" spans="1:8" ht="13.5">
      <c r="A152" s="48">
        <v>147</v>
      </c>
      <c r="B152" s="52">
        <v>347500</v>
      </c>
      <c r="C152" s="52" t="s">
        <v>151</v>
      </c>
      <c r="D152" s="46"/>
      <c r="E152" s="51" t="s">
        <v>151</v>
      </c>
      <c r="F152" s="51" t="s">
        <v>151</v>
      </c>
      <c r="G152" s="51" t="s">
        <v>151</v>
      </c>
      <c r="H152" s="241"/>
    </row>
    <row r="153" spans="1:8" ht="13.5">
      <c r="A153" s="48">
        <v>148</v>
      </c>
      <c r="B153" s="52">
        <v>347800</v>
      </c>
      <c r="C153" s="52" t="s">
        <v>151</v>
      </c>
      <c r="D153" s="46"/>
      <c r="E153" s="51" t="s">
        <v>151</v>
      </c>
      <c r="F153" s="51" t="s">
        <v>151</v>
      </c>
      <c r="G153" s="51" t="s">
        <v>151</v>
      </c>
      <c r="H153" s="241"/>
    </row>
    <row r="154" spans="1:8" ht="13.5">
      <c r="A154" s="48">
        <v>149</v>
      </c>
      <c r="B154" s="52">
        <v>348000</v>
      </c>
      <c r="C154" s="52" t="s">
        <v>151</v>
      </c>
      <c r="D154" s="46"/>
      <c r="E154" s="51" t="s">
        <v>151</v>
      </c>
      <c r="F154" s="51" t="s">
        <v>151</v>
      </c>
      <c r="G154" s="51" t="s">
        <v>151</v>
      </c>
      <c r="H154" s="241"/>
    </row>
    <row r="155" spans="1:8" ht="13.5">
      <c r="A155" s="48">
        <v>150</v>
      </c>
      <c r="B155" s="52">
        <v>348200</v>
      </c>
      <c r="C155" s="52" t="s">
        <v>151</v>
      </c>
      <c r="D155" s="46"/>
      <c r="E155" s="51" t="s">
        <v>151</v>
      </c>
      <c r="F155" s="51" t="s">
        <v>151</v>
      </c>
      <c r="G155" s="51" t="s">
        <v>151</v>
      </c>
      <c r="H155" s="241"/>
    </row>
    <row r="156" spans="1:8" ht="13.5">
      <c r="A156" s="48">
        <v>151</v>
      </c>
      <c r="B156" s="52">
        <v>348500</v>
      </c>
      <c r="C156" s="52" t="s">
        <v>151</v>
      </c>
      <c r="D156" s="46"/>
      <c r="E156" s="51" t="s">
        <v>151</v>
      </c>
      <c r="F156" s="51" t="s">
        <v>151</v>
      </c>
      <c r="G156" s="51" t="s">
        <v>151</v>
      </c>
      <c r="H156" s="241"/>
    </row>
    <row r="157" spans="1:8" ht="13.5">
      <c r="A157" s="48">
        <v>152</v>
      </c>
      <c r="B157" s="52">
        <v>348800</v>
      </c>
      <c r="C157" s="52" t="s">
        <v>151</v>
      </c>
      <c r="D157" s="46"/>
      <c r="E157" s="51" t="s">
        <v>151</v>
      </c>
      <c r="F157" s="51" t="s">
        <v>151</v>
      </c>
      <c r="G157" s="51" t="s">
        <v>151</v>
      </c>
      <c r="H157" s="241"/>
    </row>
    <row r="158" spans="1:8" ht="13.5">
      <c r="A158" s="53">
        <v>153</v>
      </c>
      <c r="B158" s="54">
        <v>349000</v>
      </c>
      <c r="C158" s="54" t="s">
        <v>151</v>
      </c>
      <c r="D158" s="46"/>
      <c r="E158" s="55"/>
      <c r="F158" s="55" t="s">
        <v>151</v>
      </c>
      <c r="G158" s="55" t="s">
        <v>151</v>
      </c>
      <c r="H158" s="241"/>
    </row>
    <row r="159" spans="1:8" ht="13.5">
      <c r="A159" s="240" t="s">
        <v>183</v>
      </c>
      <c r="B159" s="239">
        <v>253900</v>
      </c>
      <c r="C159" s="239">
        <v>295600</v>
      </c>
      <c r="D159" s="239">
        <f>G159+7700</f>
        <v>362600</v>
      </c>
      <c r="E159" s="238">
        <v>442700</v>
      </c>
      <c r="F159" s="237">
        <v>325800</v>
      </c>
      <c r="G159" s="236">
        <v>354900</v>
      </c>
      <c r="H159" s="235"/>
    </row>
    <row r="160" spans="1:8" ht="13.5">
      <c r="A160" s="30" t="s">
        <v>26</v>
      </c>
      <c r="B160" s="30"/>
      <c r="C160" s="30"/>
      <c r="D160" s="56"/>
      <c r="E160" s="30"/>
      <c r="F160" s="30"/>
      <c r="G160" s="30"/>
    </row>
    <row r="161" spans="1:7" ht="62.25" customHeight="1">
      <c r="A161" s="422" t="s">
        <v>184</v>
      </c>
      <c r="B161" s="422"/>
      <c r="C161" s="422"/>
      <c r="D161" s="422"/>
      <c r="E161" s="422"/>
      <c r="F161" s="422"/>
      <c r="G161" s="422"/>
    </row>
    <row r="162" spans="1:7" ht="35.25" customHeight="1">
      <c r="A162" s="422" t="s">
        <v>185</v>
      </c>
      <c r="B162" s="422"/>
      <c r="C162" s="422"/>
      <c r="D162" s="422"/>
      <c r="E162" s="422"/>
      <c r="F162" s="422"/>
      <c r="G162" s="422"/>
    </row>
  </sheetData>
  <mergeCells count="3">
    <mergeCell ref="C1:F1"/>
    <mergeCell ref="A161:G161"/>
    <mergeCell ref="A162:G162"/>
  </mergeCells>
  <phoneticPr fontId="1"/>
  <pageMargins left="0.85666666666666669" right="0" top="1.1333333333333333" bottom="0"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974DD-7319-4D1C-BAF8-C7A05D7AD99C}">
  <dimension ref="A1:H166"/>
  <sheetViews>
    <sheetView workbookViewId="0">
      <selection sqref="A1:D1"/>
    </sheetView>
  </sheetViews>
  <sheetFormatPr defaultRowHeight="12"/>
  <cols>
    <col min="1" max="3" width="9" style="31"/>
    <col min="4" max="4" width="8.5" style="31" customWidth="1"/>
    <col min="5" max="16384" width="9" style="31"/>
  </cols>
  <sheetData>
    <row r="1" spans="1:8" ht="13.5" customHeight="1">
      <c r="A1" s="423" t="s">
        <v>27</v>
      </c>
      <c r="B1" s="423"/>
      <c r="C1" s="423"/>
      <c r="D1" s="423"/>
      <c r="E1" s="420" t="s">
        <v>180</v>
      </c>
      <c r="F1" s="420"/>
      <c r="G1" s="420"/>
      <c r="H1" s="420"/>
    </row>
    <row r="2" spans="1:8" ht="14.25" thickBot="1">
      <c r="A2" s="57">
        <v>1</v>
      </c>
      <c r="B2" s="57">
        <v>2</v>
      </c>
      <c r="C2" s="57">
        <v>3</v>
      </c>
      <c r="D2" s="57">
        <v>4</v>
      </c>
      <c r="E2" s="57">
        <v>5</v>
      </c>
      <c r="F2" s="57">
        <v>6</v>
      </c>
      <c r="G2" s="57">
        <v>7</v>
      </c>
    </row>
    <row r="3" spans="1:8" ht="38.25" customHeight="1">
      <c r="A3" s="58" t="s">
        <v>22</v>
      </c>
      <c r="B3" s="35">
        <v>1</v>
      </c>
      <c r="C3" s="36">
        <v>2</v>
      </c>
      <c r="D3" s="225" t="s">
        <v>190</v>
      </c>
      <c r="E3" s="38" t="s">
        <v>191</v>
      </c>
      <c r="F3" s="39" t="s">
        <v>24</v>
      </c>
      <c r="G3" s="40">
        <v>3</v>
      </c>
      <c r="H3" s="38">
        <v>4</v>
      </c>
    </row>
    <row r="4" spans="1:8" ht="13.5">
      <c r="A4" s="58" t="s">
        <v>17</v>
      </c>
      <c r="B4" s="58" t="s">
        <v>18</v>
      </c>
      <c r="C4" s="59" t="s">
        <v>18</v>
      </c>
      <c r="D4" s="60"/>
      <c r="E4" s="61" t="s">
        <v>18</v>
      </c>
      <c r="F4" s="58" t="s">
        <v>18</v>
      </c>
      <c r="G4" s="58" t="s">
        <v>18</v>
      </c>
      <c r="H4" s="61" t="s">
        <v>18</v>
      </c>
    </row>
    <row r="5" spans="1:8" ht="13.5">
      <c r="A5" s="62"/>
      <c r="B5" s="63" t="s">
        <v>19</v>
      </c>
      <c r="C5" s="63" t="s">
        <v>19</v>
      </c>
      <c r="D5" s="64"/>
      <c r="E5" s="226" t="s">
        <v>19</v>
      </c>
      <c r="F5" s="63"/>
      <c r="G5" s="63" t="s">
        <v>19</v>
      </c>
      <c r="H5" s="226" t="s">
        <v>19</v>
      </c>
    </row>
    <row r="6" spans="1:8" ht="13.5">
      <c r="A6" s="227">
        <v>1</v>
      </c>
      <c r="B6" s="66">
        <v>219600</v>
      </c>
      <c r="C6" s="66">
        <v>240700</v>
      </c>
      <c r="D6" s="228">
        <f t="shared" ref="D6:D37" si="0">G6+11500</f>
        <v>380100</v>
      </c>
      <c r="E6" s="66">
        <f t="shared" ref="E6:E26" si="1">H6+4000</f>
        <v>458800</v>
      </c>
      <c r="F6" s="66">
        <v>339200</v>
      </c>
      <c r="G6" s="66">
        <v>368600</v>
      </c>
      <c r="H6" s="66">
        <v>454800</v>
      </c>
    </row>
    <row r="7" spans="1:8" ht="13.5">
      <c r="A7" s="227">
        <v>2</v>
      </c>
      <c r="B7" s="66">
        <v>222000</v>
      </c>
      <c r="C7" s="66">
        <v>243100</v>
      </c>
      <c r="D7" s="228">
        <f t="shared" si="0"/>
        <v>381600</v>
      </c>
      <c r="E7" s="66">
        <f t="shared" si="1"/>
        <v>460100</v>
      </c>
      <c r="F7" s="66">
        <v>341000</v>
      </c>
      <c r="G7" s="66">
        <v>370100</v>
      </c>
      <c r="H7" s="66">
        <v>456100</v>
      </c>
    </row>
    <row r="8" spans="1:8" ht="13.5">
      <c r="A8" s="227">
        <v>3</v>
      </c>
      <c r="B8" s="66">
        <v>224300</v>
      </c>
      <c r="C8" s="66">
        <v>245500</v>
      </c>
      <c r="D8" s="228">
        <f t="shared" si="0"/>
        <v>383100</v>
      </c>
      <c r="E8" s="66">
        <f t="shared" si="1"/>
        <v>461300</v>
      </c>
      <c r="F8" s="66">
        <v>342800</v>
      </c>
      <c r="G8" s="66">
        <v>371600</v>
      </c>
      <c r="H8" s="66">
        <v>457300</v>
      </c>
    </row>
    <row r="9" spans="1:8" ht="13.5">
      <c r="A9" s="227">
        <v>4</v>
      </c>
      <c r="B9" s="66">
        <v>226600</v>
      </c>
      <c r="C9" s="66">
        <v>248000</v>
      </c>
      <c r="D9" s="228">
        <f t="shared" si="0"/>
        <v>384500</v>
      </c>
      <c r="E9" s="66">
        <f t="shared" si="1"/>
        <v>462600</v>
      </c>
      <c r="F9" s="66">
        <v>344500</v>
      </c>
      <c r="G9" s="66">
        <v>373000</v>
      </c>
      <c r="H9" s="66">
        <v>458600</v>
      </c>
    </row>
    <row r="10" spans="1:8" ht="13.5">
      <c r="A10" s="227">
        <v>5</v>
      </c>
      <c r="B10" s="66">
        <v>228800</v>
      </c>
      <c r="C10" s="66">
        <v>250400</v>
      </c>
      <c r="D10" s="228">
        <f t="shared" si="0"/>
        <v>385900</v>
      </c>
      <c r="E10" s="66">
        <f t="shared" si="1"/>
        <v>463700</v>
      </c>
      <c r="F10" s="66">
        <v>346100</v>
      </c>
      <c r="G10" s="66">
        <v>374400</v>
      </c>
      <c r="H10" s="66">
        <v>459700</v>
      </c>
    </row>
    <row r="11" spans="1:8" ht="13.5">
      <c r="A11" s="227">
        <v>6</v>
      </c>
      <c r="B11" s="66">
        <v>231100</v>
      </c>
      <c r="C11" s="66">
        <v>252800</v>
      </c>
      <c r="D11" s="228">
        <f t="shared" si="0"/>
        <v>387200</v>
      </c>
      <c r="E11" s="66">
        <f t="shared" si="1"/>
        <v>464800</v>
      </c>
      <c r="F11" s="66">
        <v>348000</v>
      </c>
      <c r="G11" s="66">
        <v>375700</v>
      </c>
      <c r="H11" s="66">
        <v>460800</v>
      </c>
    </row>
    <row r="12" spans="1:8" ht="13.5">
      <c r="A12" s="227">
        <v>7</v>
      </c>
      <c r="B12" s="66">
        <v>233300</v>
      </c>
      <c r="C12" s="66">
        <v>255200</v>
      </c>
      <c r="D12" s="228">
        <f t="shared" si="0"/>
        <v>388500</v>
      </c>
      <c r="E12" s="66">
        <f t="shared" si="1"/>
        <v>466000</v>
      </c>
      <c r="F12" s="66">
        <v>349900</v>
      </c>
      <c r="G12" s="66">
        <v>377000</v>
      </c>
      <c r="H12" s="66">
        <v>462000</v>
      </c>
    </row>
    <row r="13" spans="1:8" ht="13.5">
      <c r="A13" s="227">
        <v>8</v>
      </c>
      <c r="B13" s="66">
        <v>235500</v>
      </c>
      <c r="C13" s="66">
        <v>257700</v>
      </c>
      <c r="D13" s="228">
        <f t="shared" si="0"/>
        <v>389900</v>
      </c>
      <c r="E13" s="66">
        <f t="shared" si="1"/>
        <v>467200</v>
      </c>
      <c r="F13" s="66">
        <v>351700</v>
      </c>
      <c r="G13" s="66">
        <v>378400</v>
      </c>
      <c r="H13" s="66">
        <v>463200</v>
      </c>
    </row>
    <row r="14" spans="1:8" ht="13.5">
      <c r="A14" s="227">
        <v>9</v>
      </c>
      <c r="B14" s="66">
        <v>237700</v>
      </c>
      <c r="C14" s="66">
        <v>260100</v>
      </c>
      <c r="D14" s="228">
        <f t="shared" si="0"/>
        <v>391300</v>
      </c>
      <c r="E14" s="66">
        <f t="shared" si="1"/>
        <v>468500</v>
      </c>
      <c r="F14" s="66">
        <v>353500</v>
      </c>
      <c r="G14" s="66">
        <v>379800</v>
      </c>
      <c r="H14" s="66">
        <v>464500</v>
      </c>
    </row>
    <row r="15" spans="1:8" ht="13.5">
      <c r="A15" s="227">
        <v>10</v>
      </c>
      <c r="B15" s="66">
        <v>239900</v>
      </c>
      <c r="C15" s="66">
        <v>261700</v>
      </c>
      <c r="D15" s="228">
        <f t="shared" si="0"/>
        <v>392600</v>
      </c>
      <c r="E15" s="66">
        <f t="shared" si="1"/>
        <v>469700</v>
      </c>
      <c r="F15" s="66">
        <v>355500</v>
      </c>
      <c r="G15" s="66">
        <v>381100</v>
      </c>
      <c r="H15" s="66">
        <v>465700</v>
      </c>
    </row>
    <row r="16" spans="1:8" ht="13.5">
      <c r="A16" s="227">
        <v>11</v>
      </c>
      <c r="B16" s="66">
        <v>242100</v>
      </c>
      <c r="C16" s="66">
        <v>263300</v>
      </c>
      <c r="D16" s="228">
        <f t="shared" si="0"/>
        <v>393900</v>
      </c>
      <c r="E16" s="66">
        <f t="shared" si="1"/>
        <v>470800</v>
      </c>
      <c r="F16" s="66">
        <v>357300</v>
      </c>
      <c r="G16" s="66">
        <v>382400</v>
      </c>
      <c r="H16" s="66">
        <v>466800</v>
      </c>
    </row>
    <row r="17" spans="1:8" ht="13.5">
      <c r="A17" s="227">
        <v>12</v>
      </c>
      <c r="B17" s="66">
        <v>244300</v>
      </c>
      <c r="C17" s="66">
        <v>264900</v>
      </c>
      <c r="D17" s="228">
        <f t="shared" si="0"/>
        <v>395100</v>
      </c>
      <c r="E17" s="66">
        <f t="shared" si="1"/>
        <v>471900</v>
      </c>
      <c r="F17" s="66">
        <v>359000</v>
      </c>
      <c r="G17" s="66">
        <v>383600</v>
      </c>
      <c r="H17" s="66">
        <v>467900</v>
      </c>
    </row>
    <row r="18" spans="1:8" ht="13.5">
      <c r="A18" s="227">
        <v>13</v>
      </c>
      <c r="B18" s="66">
        <v>246500</v>
      </c>
      <c r="C18" s="66">
        <v>266500</v>
      </c>
      <c r="D18" s="228">
        <f t="shared" si="0"/>
        <v>396300</v>
      </c>
      <c r="E18" s="66">
        <f t="shared" si="1"/>
        <v>473100</v>
      </c>
      <c r="F18" s="66">
        <v>360700</v>
      </c>
      <c r="G18" s="66">
        <v>384800</v>
      </c>
      <c r="H18" s="66">
        <v>469100</v>
      </c>
    </row>
    <row r="19" spans="1:8" ht="13.5">
      <c r="A19" s="227">
        <v>14</v>
      </c>
      <c r="B19" s="66">
        <v>248600</v>
      </c>
      <c r="C19" s="66">
        <v>267900</v>
      </c>
      <c r="D19" s="228">
        <f t="shared" si="0"/>
        <v>397600</v>
      </c>
      <c r="E19" s="66">
        <f t="shared" si="1"/>
        <v>473900</v>
      </c>
      <c r="F19" s="66">
        <v>362400</v>
      </c>
      <c r="G19" s="66">
        <v>386100</v>
      </c>
      <c r="H19" s="66">
        <v>469900</v>
      </c>
    </row>
    <row r="20" spans="1:8" ht="13.5">
      <c r="A20" s="227">
        <v>15</v>
      </c>
      <c r="B20" s="66">
        <v>250700</v>
      </c>
      <c r="C20" s="66">
        <v>269300</v>
      </c>
      <c r="D20" s="228">
        <f t="shared" si="0"/>
        <v>398800</v>
      </c>
      <c r="E20" s="66">
        <f t="shared" si="1"/>
        <v>474700</v>
      </c>
      <c r="F20" s="66">
        <v>363900</v>
      </c>
      <c r="G20" s="66">
        <v>387300</v>
      </c>
      <c r="H20" s="66">
        <v>470700</v>
      </c>
    </row>
    <row r="21" spans="1:8" ht="13.5">
      <c r="A21" s="227">
        <v>16</v>
      </c>
      <c r="B21" s="66">
        <v>252800</v>
      </c>
      <c r="C21" s="66">
        <v>270700</v>
      </c>
      <c r="D21" s="228">
        <f t="shared" si="0"/>
        <v>400000</v>
      </c>
      <c r="E21" s="66">
        <f t="shared" si="1"/>
        <v>475600</v>
      </c>
      <c r="F21" s="66">
        <v>365500</v>
      </c>
      <c r="G21" s="66">
        <v>388500</v>
      </c>
      <c r="H21" s="66">
        <v>471600</v>
      </c>
    </row>
    <row r="22" spans="1:8" ht="13.5">
      <c r="A22" s="227">
        <v>17</v>
      </c>
      <c r="B22" s="66">
        <v>254900</v>
      </c>
      <c r="C22" s="66">
        <v>272100</v>
      </c>
      <c r="D22" s="228">
        <f t="shared" si="0"/>
        <v>401000</v>
      </c>
      <c r="E22" s="66">
        <f t="shared" si="1"/>
        <v>476500</v>
      </c>
      <c r="F22" s="66">
        <v>367100</v>
      </c>
      <c r="G22" s="66">
        <v>389500</v>
      </c>
      <c r="H22" s="66">
        <v>472500</v>
      </c>
    </row>
    <row r="23" spans="1:8" ht="13.5">
      <c r="A23" s="227">
        <v>18</v>
      </c>
      <c r="B23" s="66">
        <v>256700</v>
      </c>
      <c r="C23" s="66">
        <v>273300</v>
      </c>
      <c r="D23" s="228">
        <f t="shared" si="0"/>
        <v>402200</v>
      </c>
      <c r="E23" s="66">
        <f t="shared" si="1"/>
        <v>476900</v>
      </c>
      <c r="F23" s="66">
        <v>368400</v>
      </c>
      <c r="G23" s="66">
        <v>390700</v>
      </c>
      <c r="H23" s="66">
        <v>472900</v>
      </c>
    </row>
    <row r="24" spans="1:8" ht="13.5">
      <c r="A24" s="227">
        <v>19</v>
      </c>
      <c r="B24" s="66">
        <v>258400</v>
      </c>
      <c r="C24" s="66">
        <v>274500</v>
      </c>
      <c r="D24" s="228">
        <f t="shared" si="0"/>
        <v>403400</v>
      </c>
      <c r="E24" s="66">
        <f t="shared" si="1"/>
        <v>477400</v>
      </c>
      <c r="F24" s="66">
        <v>369600</v>
      </c>
      <c r="G24" s="66">
        <v>391900</v>
      </c>
      <c r="H24" s="66">
        <v>473400</v>
      </c>
    </row>
    <row r="25" spans="1:8" ht="13.5">
      <c r="A25" s="227">
        <v>20</v>
      </c>
      <c r="B25" s="66">
        <v>260100</v>
      </c>
      <c r="C25" s="66">
        <v>275700</v>
      </c>
      <c r="D25" s="228">
        <f t="shared" si="0"/>
        <v>404500</v>
      </c>
      <c r="E25" s="66">
        <f t="shared" si="1"/>
        <v>477900</v>
      </c>
      <c r="F25" s="66">
        <v>370700</v>
      </c>
      <c r="G25" s="66">
        <v>393000</v>
      </c>
      <c r="H25" s="66">
        <v>473900</v>
      </c>
    </row>
    <row r="26" spans="1:8" ht="13.5">
      <c r="A26" s="227">
        <v>21</v>
      </c>
      <c r="B26" s="66">
        <v>261800</v>
      </c>
      <c r="C26" s="66">
        <v>277000</v>
      </c>
      <c r="D26" s="228">
        <f t="shared" si="0"/>
        <v>405500</v>
      </c>
      <c r="E26" s="66">
        <f t="shared" si="1"/>
        <v>478400</v>
      </c>
      <c r="F26" s="66">
        <v>372000</v>
      </c>
      <c r="G26" s="66">
        <v>394000</v>
      </c>
      <c r="H26" s="66">
        <v>474400</v>
      </c>
    </row>
    <row r="27" spans="1:8" ht="13.5">
      <c r="A27" s="227">
        <v>22</v>
      </c>
      <c r="B27" s="66">
        <v>263100</v>
      </c>
      <c r="C27" s="66">
        <v>278100</v>
      </c>
      <c r="D27" s="228">
        <f t="shared" si="0"/>
        <v>406700</v>
      </c>
      <c r="E27" s="66" t="s">
        <v>151</v>
      </c>
      <c r="F27" s="66">
        <v>373400</v>
      </c>
      <c r="G27" s="66">
        <v>395200</v>
      </c>
      <c r="H27" s="66" t="s">
        <v>151</v>
      </c>
    </row>
    <row r="28" spans="1:8" ht="13.5">
      <c r="A28" s="227">
        <v>23</v>
      </c>
      <c r="B28" s="66">
        <v>264400</v>
      </c>
      <c r="C28" s="66">
        <v>279200</v>
      </c>
      <c r="D28" s="228">
        <f t="shared" si="0"/>
        <v>407900</v>
      </c>
      <c r="E28" s="66" t="s">
        <v>151</v>
      </c>
      <c r="F28" s="66">
        <v>374800</v>
      </c>
      <c r="G28" s="65">
        <v>396400</v>
      </c>
      <c r="H28" s="66" t="s">
        <v>151</v>
      </c>
    </row>
    <row r="29" spans="1:8" ht="13.5">
      <c r="A29" s="227">
        <v>24</v>
      </c>
      <c r="B29" s="66">
        <v>265600</v>
      </c>
      <c r="C29" s="66">
        <v>280400</v>
      </c>
      <c r="D29" s="228">
        <f t="shared" si="0"/>
        <v>409000</v>
      </c>
      <c r="E29" s="66" t="s">
        <v>151</v>
      </c>
      <c r="F29" s="66">
        <v>376100</v>
      </c>
      <c r="G29" s="229">
        <v>397500</v>
      </c>
      <c r="H29" s="66" t="s">
        <v>151</v>
      </c>
    </row>
    <row r="30" spans="1:8" ht="13.5">
      <c r="A30" s="227">
        <v>25</v>
      </c>
      <c r="B30" s="66">
        <v>266800</v>
      </c>
      <c r="C30" s="66">
        <v>281700</v>
      </c>
      <c r="D30" s="228">
        <f t="shared" si="0"/>
        <v>410000</v>
      </c>
      <c r="E30" s="66" t="s">
        <v>151</v>
      </c>
      <c r="F30" s="66">
        <v>377300</v>
      </c>
      <c r="G30" s="66">
        <v>398500</v>
      </c>
      <c r="H30" s="66" t="s">
        <v>151</v>
      </c>
    </row>
    <row r="31" spans="1:8" ht="13.5">
      <c r="A31" s="227">
        <v>26</v>
      </c>
      <c r="B31" s="66">
        <v>267900</v>
      </c>
      <c r="C31" s="66">
        <v>283400</v>
      </c>
      <c r="D31" s="228">
        <f t="shared" si="0"/>
        <v>411200</v>
      </c>
      <c r="E31" s="66" t="s">
        <v>151</v>
      </c>
      <c r="F31" s="66">
        <v>378700</v>
      </c>
      <c r="G31" s="66">
        <v>399700</v>
      </c>
      <c r="H31" s="66" t="s">
        <v>151</v>
      </c>
    </row>
    <row r="32" spans="1:8" ht="13.5">
      <c r="A32" s="227">
        <v>27</v>
      </c>
      <c r="B32" s="66">
        <v>269000</v>
      </c>
      <c r="C32" s="66">
        <v>285100</v>
      </c>
      <c r="D32" s="228">
        <f t="shared" si="0"/>
        <v>412300</v>
      </c>
      <c r="E32" s="66" t="s">
        <v>151</v>
      </c>
      <c r="F32" s="66">
        <v>380000</v>
      </c>
      <c r="G32" s="66">
        <v>400800</v>
      </c>
      <c r="H32" s="66" t="s">
        <v>151</v>
      </c>
    </row>
    <row r="33" spans="1:8" ht="13.5">
      <c r="A33" s="227">
        <v>28</v>
      </c>
      <c r="B33" s="66">
        <v>270100</v>
      </c>
      <c r="C33" s="66">
        <v>286800</v>
      </c>
      <c r="D33" s="228">
        <f t="shared" si="0"/>
        <v>413400</v>
      </c>
      <c r="E33" s="66" t="s">
        <v>151</v>
      </c>
      <c r="F33" s="66">
        <v>381300</v>
      </c>
      <c r="G33" s="66">
        <v>401900</v>
      </c>
      <c r="H33" s="66" t="s">
        <v>151</v>
      </c>
    </row>
    <row r="34" spans="1:8" ht="13.5">
      <c r="A34" s="227">
        <v>29</v>
      </c>
      <c r="B34" s="66">
        <v>271300</v>
      </c>
      <c r="C34" s="66">
        <v>288500</v>
      </c>
      <c r="D34" s="228">
        <f t="shared" si="0"/>
        <v>414500</v>
      </c>
      <c r="E34" s="66" t="s">
        <v>151</v>
      </c>
      <c r="F34" s="66">
        <v>382500</v>
      </c>
      <c r="G34" s="66">
        <v>403000</v>
      </c>
      <c r="H34" s="66" t="s">
        <v>151</v>
      </c>
    </row>
    <row r="35" spans="1:8" ht="13.5">
      <c r="A35" s="227">
        <v>30</v>
      </c>
      <c r="B35" s="66">
        <v>272400</v>
      </c>
      <c r="C35" s="66">
        <v>290500</v>
      </c>
      <c r="D35" s="228">
        <f t="shared" si="0"/>
        <v>415700</v>
      </c>
      <c r="E35" s="66" t="s">
        <v>151</v>
      </c>
      <c r="F35" s="65">
        <v>383900</v>
      </c>
      <c r="G35" s="66">
        <v>404200</v>
      </c>
      <c r="H35" s="66" t="s">
        <v>151</v>
      </c>
    </row>
    <row r="36" spans="1:8" ht="13.5">
      <c r="A36" s="227">
        <v>31</v>
      </c>
      <c r="B36" s="66">
        <v>273500</v>
      </c>
      <c r="C36" s="66">
        <v>292700</v>
      </c>
      <c r="D36" s="228">
        <f t="shared" si="0"/>
        <v>416900</v>
      </c>
      <c r="E36" s="66" t="s">
        <v>151</v>
      </c>
      <c r="F36" s="229">
        <v>385200</v>
      </c>
      <c r="G36" s="66">
        <v>405400</v>
      </c>
      <c r="H36" s="66" t="s">
        <v>151</v>
      </c>
    </row>
    <row r="37" spans="1:8" ht="13.5">
      <c r="A37" s="227">
        <v>32</v>
      </c>
      <c r="B37" s="66">
        <v>274500</v>
      </c>
      <c r="C37" s="66">
        <v>294900</v>
      </c>
      <c r="D37" s="228">
        <f t="shared" si="0"/>
        <v>418000</v>
      </c>
      <c r="E37" s="66" t="s">
        <v>151</v>
      </c>
      <c r="F37" s="66">
        <v>386500</v>
      </c>
      <c r="G37" s="66">
        <v>406500</v>
      </c>
      <c r="H37" s="66" t="s">
        <v>151</v>
      </c>
    </row>
    <row r="38" spans="1:8" ht="13.5">
      <c r="A38" s="227">
        <v>33</v>
      </c>
      <c r="B38" s="66">
        <v>275600</v>
      </c>
      <c r="C38" s="66">
        <v>297100</v>
      </c>
      <c r="D38" s="228">
        <f t="shared" ref="D38:D69" si="2">G38+11500</f>
        <v>419000</v>
      </c>
      <c r="E38" s="66" t="s">
        <v>151</v>
      </c>
      <c r="F38" s="66">
        <v>387800</v>
      </c>
      <c r="G38" s="66">
        <v>407500</v>
      </c>
      <c r="H38" s="66" t="s">
        <v>151</v>
      </c>
    </row>
    <row r="39" spans="1:8" ht="13.5">
      <c r="A39" s="227">
        <v>34</v>
      </c>
      <c r="B39" s="66">
        <v>276600</v>
      </c>
      <c r="C39" s="66">
        <v>299300</v>
      </c>
      <c r="D39" s="228">
        <f t="shared" si="2"/>
        <v>420100</v>
      </c>
      <c r="E39" s="66" t="s">
        <v>151</v>
      </c>
      <c r="F39" s="66">
        <v>389000</v>
      </c>
      <c r="G39" s="66">
        <v>408600</v>
      </c>
      <c r="H39" s="66" t="s">
        <v>151</v>
      </c>
    </row>
    <row r="40" spans="1:8" ht="13.5">
      <c r="A40" s="227">
        <v>35</v>
      </c>
      <c r="B40" s="66">
        <v>277600</v>
      </c>
      <c r="C40" s="66">
        <v>301500</v>
      </c>
      <c r="D40" s="228">
        <f t="shared" si="2"/>
        <v>421300</v>
      </c>
      <c r="E40" s="66" t="s">
        <v>151</v>
      </c>
      <c r="F40" s="66">
        <v>390100</v>
      </c>
      <c r="G40" s="66">
        <v>409800</v>
      </c>
      <c r="H40" s="66" t="s">
        <v>151</v>
      </c>
    </row>
    <row r="41" spans="1:8" ht="13.5">
      <c r="A41" s="227">
        <v>36</v>
      </c>
      <c r="B41" s="66">
        <v>278700</v>
      </c>
      <c r="C41" s="66">
        <v>303600</v>
      </c>
      <c r="D41" s="228">
        <f t="shared" si="2"/>
        <v>422500</v>
      </c>
      <c r="E41" s="66" t="s">
        <v>151</v>
      </c>
      <c r="F41" s="66">
        <v>391300</v>
      </c>
      <c r="G41" s="66">
        <v>411000</v>
      </c>
      <c r="H41" s="66" t="s">
        <v>151</v>
      </c>
    </row>
    <row r="42" spans="1:8" ht="13.5">
      <c r="A42" s="227">
        <v>37</v>
      </c>
      <c r="B42" s="66">
        <v>279900</v>
      </c>
      <c r="C42" s="66">
        <v>305600</v>
      </c>
      <c r="D42" s="228">
        <f t="shared" si="2"/>
        <v>423700</v>
      </c>
      <c r="E42" s="66" t="s">
        <v>151</v>
      </c>
      <c r="F42" s="66">
        <v>392500</v>
      </c>
      <c r="G42" s="66">
        <v>412200</v>
      </c>
      <c r="H42" s="66" t="s">
        <v>151</v>
      </c>
    </row>
    <row r="43" spans="1:8" ht="13.5">
      <c r="A43" s="227">
        <v>38</v>
      </c>
      <c r="B43" s="66">
        <v>280800</v>
      </c>
      <c r="C43" s="66">
        <v>307500</v>
      </c>
      <c r="D43" s="228">
        <f t="shared" si="2"/>
        <v>425000</v>
      </c>
      <c r="E43" s="66" t="s">
        <v>151</v>
      </c>
      <c r="F43" s="66">
        <v>393700</v>
      </c>
      <c r="G43" s="66">
        <v>413500</v>
      </c>
      <c r="H43" s="66" t="s">
        <v>151</v>
      </c>
    </row>
    <row r="44" spans="1:8" ht="13.5">
      <c r="A44" s="227">
        <v>39</v>
      </c>
      <c r="B44" s="66">
        <v>281800</v>
      </c>
      <c r="C44" s="66">
        <v>309400</v>
      </c>
      <c r="D44" s="228">
        <f t="shared" si="2"/>
        <v>426100</v>
      </c>
      <c r="E44" s="66" t="s">
        <v>151</v>
      </c>
      <c r="F44" s="66">
        <v>394900</v>
      </c>
      <c r="G44" s="66">
        <v>414600</v>
      </c>
      <c r="H44" s="66" t="s">
        <v>151</v>
      </c>
    </row>
    <row r="45" spans="1:8" ht="13.5">
      <c r="A45" s="227">
        <v>40</v>
      </c>
      <c r="B45" s="66">
        <v>282900</v>
      </c>
      <c r="C45" s="66">
        <v>311200</v>
      </c>
      <c r="D45" s="228">
        <f t="shared" si="2"/>
        <v>427300</v>
      </c>
      <c r="E45" s="66" t="s">
        <v>151</v>
      </c>
      <c r="F45" s="66">
        <v>396000</v>
      </c>
      <c r="G45" s="66">
        <v>415800</v>
      </c>
      <c r="H45" s="66" t="s">
        <v>151</v>
      </c>
    </row>
    <row r="46" spans="1:8" ht="13.5">
      <c r="A46" s="227">
        <v>41</v>
      </c>
      <c r="B46" s="66">
        <v>284100</v>
      </c>
      <c r="C46" s="66">
        <v>313000</v>
      </c>
      <c r="D46" s="228">
        <f t="shared" si="2"/>
        <v>428400</v>
      </c>
      <c r="E46" s="66" t="s">
        <v>151</v>
      </c>
      <c r="F46" s="66">
        <v>397100</v>
      </c>
      <c r="G46" s="67">
        <v>416900</v>
      </c>
      <c r="H46" s="66" t="s">
        <v>151</v>
      </c>
    </row>
    <row r="47" spans="1:8" ht="13.5">
      <c r="A47" s="227">
        <v>42</v>
      </c>
      <c r="B47" s="66">
        <v>285200</v>
      </c>
      <c r="C47" s="66">
        <v>314900</v>
      </c>
      <c r="D47" s="228">
        <f t="shared" si="2"/>
        <v>429700</v>
      </c>
      <c r="E47" s="66" t="s">
        <v>151</v>
      </c>
      <c r="F47" s="66">
        <v>398300</v>
      </c>
      <c r="G47" s="67">
        <v>418200</v>
      </c>
      <c r="H47" s="66" t="s">
        <v>151</v>
      </c>
    </row>
    <row r="48" spans="1:8" ht="13.5">
      <c r="A48" s="227">
        <v>43</v>
      </c>
      <c r="B48" s="66">
        <v>286300</v>
      </c>
      <c r="C48" s="66">
        <v>316700</v>
      </c>
      <c r="D48" s="228">
        <f t="shared" si="2"/>
        <v>430700</v>
      </c>
      <c r="E48" s="66" t="s">
        <v>151</v>
      </c>
      <c r="F48" s="66">
        <v>399500</v>
      </c>
      <c r="G48" s="67">
        <v>419200</v>
      </c>
      <c r="H48" s="66" t="s">
        <v>151</v>
      </c>
    </row>
    <row r="49" spans="1:8" ht="13.5">
      <c r="A49" s="227">
        <v>44</v>
      </c>
      <c r="B49" s="66">
        <v>287400</v>
      </c>
      <c r="C49" s="66">
        <v>318400</v>
      </c>
      <c r="D49" s="228">
        <f t="shared" si="2"/>
        <v>431800</v>
      </c>
      <c r="E49" s="66" t="s">
        <v>151</v>
      </c>
      <c r="F49" s="66">
        <v>400600</v>
      </c>
      <c r="G49" s="67">
        <v>420300</v>
      </c>
      <c r="H49" s="66" t="s">
        <v>151</v>
      </c>
    </row>
    <row r="50" spans="1:8" ht="13.5">
      <c r="A50" s="227">
        <v>45</v>
      </c>
      <c r="B50" s="66">
        <v>288300</v>
      </c>
      <c r="C50" s="66">
        <v>320100</v>
      </c>
      <c r="D50" s="228">
        <f t="shared" si="2"/>
        <v>433000</v>
      </c>
      <c r="E50" s="66" t="s">
        <v>151</v>
      </c>
      <c r="F50" s="66">
        <v>401700</v>
      </c>
      <c r="G50" s="67">
        <v>421500</v>
      </c>
      <c r="H50" s="66" t="s">
        <v>151</v>
      </c>
    </row>
    <row r="51" spans="1:8" ht="13.5">
      <c r="A51" s="227">
        <v>46</v>
      </c>
      <c r="B51" s="66">
        <v>289100</v>
      </c>
      <c r="C51" s="66">
        <v>321900</v>
      </c>
      <c r="D51" s="228">
        <f t="shared" si="2"/>
        <v>434200</v>
      </c>
      <c r="E51" s="66" t="s">
        <v>151</v>
      </c>
      <c r="F51" s="66">
        <v>403000</v>
      </c>
      <c r="G51" s="67">
        <v>422700</v>
      </c>
      <c r="H51" s="66" t="s">
        <v>151</v>
      </c>
    </row>
    <row r="52" spans="1:8" ht="13.5">
      <c r="A52" s="227">
        <v>47</v>
      </c>
      <c r="B52" s="66">
        <v>289900</v>
      </c>
      <c r="C52" s="66">
        <v>323600</v>
      </c>
      <c r="D52" s="228">
        <f t="shared" si="2"/>
        <v>435400</v>
      </c>
      <c r="E52" s="66" t="s">
        <v>151</v>
      </c>
      <c r="F52" s="66">
        <v>404200</v>
      </c>
      <c r="G52" s="67">
        <v>423900</v>
      </c>
      <c r="H52" s="66" t="s">
        <v>151</v>
      </c>
    </row>
    <row r="53" spans="1:8" ht="13.5">
      <c r="A53" s="227">
        <v>48</v>
      </c>
      <c r="B53" s="66">
        <v>290700</v>
      </c>
      <c r="C53" s="66">
        <v>325200</v>
      </c>
      <c r="D53" s="228">
        <f t="shared" si="2"/>
        <v>436600</v>
      </c>
      <c r="E53" s="66" t="s">
        <v>151</v>
      </c>
      <c r="F53" s="66">
        <v>405300</v>
      </c>
      <c r="G53" s="67">
        <v>425100</v>
      </c>
      <c r="H53" s="66" t="s">
        <v>151</v>
      </c>
    </row>
    <row r="54" spans="1:8" ht="13.5">
      <c r="A54" s="227">
        <v>49</v>
      </c>
      <c r="B54" s="66">
        <v>291300</v>
      </c>
      <c r="C54" s="66">
        <v>326800</v>
      </c>
      <c r="D54" s="228">
        <f t="shared" si="2"/>
        <v>437700</v>
      </c>
      <c r="E54" s="66" t="s">
        <v>151</v>
      </c>
      <c r="F54" s="66">
        <v>406200</v>
      </c>
      <c r="G54" s="67">
        <v>426200</v>
      </c>
      <c r="H54" s="66" t="s">
        <v>151</v>
      </c>
    </row>
    <row r="55" spans="1:8" ht="13.5">
      <c r="A55" s="227">
        <v>50</v>
      </c>
      <c r="B55" s="66">
        <v>292100</v>
      </c>
      <c r="C55" s="66">
        <v>328500</v>
      </c>
      <c r="D55" s="228">
        <f t="shared" si="2"/>
        <v>438700</v>
      </c>
      <c r="E55" s="66" t="s">
        <v>151</v>
      </c>
      <c r="F55" s="66">
        <v>407400</v>
      </c>
      <c r="G55" s="67">
        <v>427200</v>
      </c>
      <c r="H55" s="66" t="s">
        <v>151</v>
      </c>
    </row>
    <row r="56" spans="1:8" ht="13.5">
      <c r="A56" s="227">
        <v>51</v>
      </c>
      <c r="B56" s="66">
        <v>292800</v>
      </c>
      <c r="C56" s="66">
        <v>330300</v>
      </c>
      <c r="D56" s="228">
        <f t="shared" si="2"/>
        <v>440000</v>
      </c>
      <c r="E56" s="66" t="s">
        <v>151</v>
      </c>
      <c r="F56" s="66">
        <v>408400</v>
      </c>
      <c r="G56" s="67">
        <v>428500</v>
      </c>
      <c r="H56" s="66" t="s">
        <v>151</v>
      </c>
    </row>
    <row r="57" spans="1:8" ht="13.5">
      <c r="A57" s="227">
        <v>52</v>
      </c>
      <c r="B57" s="66">
        <v>293500</v>
      </c>
      <c r="C57" s="66">
        <v>332000</v>
      </c>
      <c r="D57" s="228">
        <f t="shared" si="2"/>
        <v>441200</v>
      </c>
      <c r="E57" s="66" t="s">
        <v>151</v>
      </c>
      <c r="F57" s="66">
        <v>409500</v>
      </c>
      <c r="G57" s="67">
        <v>429700</v>
      </c>
      <c r="H57" s="66" t="s">
        <v>151</v>
      </c>
    </row>
    <row r="58" spans="1:8" ht="13.5">
      <c r="A58" s="227">
        <v>53</v>
      </c>
      <c r="B58" s="66">
        <v>294300</v>
      </c>
      <c r="C58" s="66">
        <v>333300</v>
      </c>
      <c r="D58" s="228">
        <f t="shared" si="2"/>
        <v>442400</v>
      </c>
      <c r="E58" s="66" t="s">
        <v>151</v>
      </c>
      <c r="F58" s="66">
        <v>410300</v>
      </c>
      <c r="G58" s="67">
        <v>430900</v>
      </c>
      <c r="H58" s="66" t="s">
        <v>151</v>
      </c>
    </row>
    <row r="59" spans="1:8" ht="13.5">
      <c r="A59" s="227">
        <v>54</v>
      </c>
      <c r="B59" s="66">
        <v>295100</v>
      </c>
      <c r="C59" s="66">
        <v>335200</v>
      </c>
      <c r="D59" s="228">
        <f t="shared" si="2"/>
        <v>443500</v>
      </c>
      <c r="E59" s="66" t="s">
        <v>151</v>
      </c>
      <c r="F59" s="66">
        <v>411400</v>
      </c>
      <c r="G59" s="67">
        <v>432000</v>
      </c>
      <c r="H59" s="66" t="s">
        <v>151</v>
      </c>
    </row>
    <row r="60" spans="1:8" ht="13.5">
      <c r="A60" s="227">
        <v>55</v>
      </c>
      <c r="B60" s="66">
        <v>295700</v>
      </c>
      <c r="C60" s="66">
        <v>337000</v>
      </c>
      <c r="D60" s="228">
        <f t="shared" si="2"/>
        <v>444600</v>
      </c>
      <c r="E60" s="66" t="s">
        <v>151</v>
      </c>
      <c r="F60" s="66">
        <v>412400</v>
      </c>
      <c r="G60" s="67">
        <v>433100</v>
      </c>
      <c r="H60" s="66" t="s">
        <v>151</v>
      </c>
    </row>
    <row r="61" spans="1:8" ht="13.5">
      <c r="A61" s="227">
        <v>56</v>
      </c>
      <c r="B61" s="66">
        <v>296400</v>
      </c>
      <c r="C61" s="66">
        <v>338700</v>
      </c>
      <c r="D61" s="228">
        <f t="shared" si="2"/>
        <v>445700</v>
      </c>
      <c r="E61" s="66" t="s">
        <v>151</v>
      </c>
      <c r="F61" s="66">
        <v>413400</v>
      </c>
      <c r="G61" s="67">
        <v>434200</v>
      </c>
      <c r="H61" s="66" t="s">
        <v>151</v>
      </c>
    </row>
    <row r="62" spans="1:8" ht="13.5">
      <c r="A62" s="227">
        <v>57</v>
      </c>
      <c r="B62" s="66">
        <v>297100</v>
      </c>
      <c r="C62" s="66">
        <v>340300</v>
      </c>
      <c r="D62" s="228">
        <f t="shared" si="2"/>
        <v>446700</v>
      </c>
      <c r="E62" s="66" t="s">
        <v>151</v>
      </c>
      <c r="F62" s="66">
        <v>414500</v>
      </c>
      <c r="G62" s="67">
        <v>435200</v>
      </c>
      <c r="H62" s="66" t="s">
        <v>151</v>
      </c>
    </row>
    <row r="63" spans="1:8" ht="13.5">
      <c r="A63" s="227">
        <v>58</v>
      </c>
      <c r="B63" s="66">
        <v>297900</v>
      </c>
      <c r="C63" s="66">
        <v>342200</v>
      </c>
      <c r="D63" s="228">
        <f t="shared" si="2"/>
        <v>447900</v>
      </c>
      <c r="E63" s="66" t="s">
        <v>151</v>
      </c>
      <c r="F63" s="66">
        <v>415500</v>
      </c>
      <c r="G63" s="67">
        <v>436400</v>
      </c>
      <c r="H63" s="66" t="s">
        <v>151</v>
      </c>
    </row>
    <row r="64" spans="1:8" ht="13.5">
      <c r="A64" s="227">
        <v>59</v>
      </c>
      <c r="B64" s="66">
        <v>298700</v>
      </c>
      <c r="C64" s="66">
        <v>343900</v>
      </c>
      <c r="D64" s="228">
        <f t="shared" si="2"/>
        <v>449100</v>
      </c>
      <c r="E64" s="66" t="s">
        <v>151</v>
      </c>
      <c r="F64" s="66">
        <v>416600</v>
      </c>
      <c r="G64" s="67">
        <v>437600</v>
      </c>
      <c r="H64" s="66" t="s">
        <v>151</v>
      </c>
    </row>
    <row r="65" spans="1:8" ht="13.5">
      <c r="A65" s="227">
        <v>60</v>
      </c>
      <c r="B65" s="66">
        <v>299300</v>
      </c>
      <c r="C65" s="66">
        <v>345600</v>
      </c>
      <c r="D65" s="228">
        <f t="shared" si="2"/>
        <v>450300</v>
      </c>
      <c r="E65" s="66" t="s">
        <v>151</v>
      </c>
      <c r="F65" s="66">
        <v>417700</v>
      </c>
      <c r="G65" s="67">
        <v>438800</v>
      </c>
      <c r="H65" s="66" t="s">
        <v>151</v>
      </c>
    </row>
    <row r="66" spans="1:8" ht="13.5">
      <c r="A66" s="227">
        <v>61</v>
      </c>
      <c r="B66" s="66">
        <v>299900</v>
      </c>
      <c r="C66" s="66">
        <v>347300</v>
      </c>
      <c r="D66" s="228">
        <f t="shared" si="2"/>
        <v>450900</v>
      </c>
      <c r="E66" s="66" t="s">
        <v>151</v>
      </c>
      <c r="F66" s="66">
        <v>418700</v>
      </c>
      <c r="G66" s="67">
        <v>439400</v>
      </c>
      <c r="H66" s="66" t="s">
        <v>151</v>
      </c>
    </row>
    <row r="67" spans="1:8" ht="13.5">
      <c r="A67" s="227">
        <v>62</v>
      </c>
      <c r="B67" s="66">
        <v>300600</v>
      </c>
      <c r="C67" s="66">
        <v>349000</v>
      </c>
      <c r="D67" s="228">
        <f t="shared" si="2"/>
        <v>451700</v>
      </c>
      <c r="E67" s="66" t="s">
        <v>151</v>
      </c>
      <c r="F67" s="66">
        <v>419800</v>
      </c>
      <c r="G67" s="67">
        <v>440200</v>
      </c>
      <c r="H67" s="66" t="s">
        <v>151</v>
      </c>
    </row>
    <row r="68" spans="1:8" ht="13.5">
      <c r="A68" s="227">
        <v>63</v>
      </c>
      <c r="B68" s="66">
        <v>301300</v>
      </c>
      <c r="C68" s="66">
        <v>350700</v>
      </c>
      <c r="D68" s="228">
        <f t="shared" si="2"/>
        <v>452400</v>
      </c>
      <c r="E68" s="66" t="s">
        <v>151</v>
      </c>
      <c r="F68" s="66">
        <v>420900</v>
      </c>
      <c r="G68" s="67">
        <v>440900</v>
      </c>
      <c r="H68" s="66" t="s">
        <v>151</v>
      </c>
    </row>
    <row r="69" spans="1:8" ht="13.5">
      <c r="A69" s="227">
        <v>64</v>
      </c>
      <c r="B69" s="66">
        <v>301800</v>
      </c>
      <c r="C69" s="66">
        <v>352400</v>
      </c>
      <c r="D69" s="228">
        <f t="shared" si="2"/>
        <v>452900</v>
      </c>
      <c r="E69" s="66" t="s">
        <v>151</v>
      </c>
      <c r="F69" s="66">
        <v>421900</v>
      </c>
      <c r="G69" s="67">
        <v>441400</v>
      </c>
      <c r="H69" s="66" t="s">
        <v>151</v>
      </c>
    </row>
    <row r="70" spans="1:8" ht="13.5">
      <c r="A70" s="227">
        <v>65</v>
      </c>
      <c r="B70" s="66">
        <v>302500</v>
      </c>
      <c r="C70" s="66">
        <v>354100</v>
      </c>
      <c r="D70" s="228">
        <f t="shared" ref="D70:D86" si="3">G70+11500</f>
        <v>453200</v>
      </c>
      <c r="E70" s="66" t="s">
        <v>151</v>
      </c>
      <c r="F70" s="66">
        <v>422800</v>
      </c>
      <c r="G70" s="67">
        <v>441700</v>
      </c>
      <c r="H70" s="66" t="s">
        <v>151</v>
      </c>
    </row>
    <row r="71" spans="1:8" ht="13.5">
      <c r="A71" s="227">
        <v>66</v>
      </c>
      <c r="B71" s="66">
        <v>303200</v>
      </c>
      <c r="C71" s="65">
        <v>355400</v>
      </c>
      <c r="D71" s="228">
        <f t="shared" si="3"/>
        <v>453500</v>
      </c>
      <c r="E71" s="66" t="s">
        <v>151</v>
      </c>
      <c r="F71" s="66">
        <v>423700</v>
      </c>
      <c r="G71" s="67">
        <v>442000</v>
      </c>
      <c r="H71" s="66" t="s">
        <v>151</v>
      </c>
    </row>
    <row r="72" spans="1:8" ht="13.5">
      <c r="A72" s="227">
        <v>67</v>
      </c>
      <c r="B72" s="66">
        <v>303800</v>
      </c>
      <c r="C72" s="229">
        <v>356700</v>
      </c>
      <c r="D72" s="228">
        <f t="shared" si="3"/>
        <v>453900</v>
      </c>
      <c r="E72" s="66" t="s">
        <v>151</v>
      </c>
      <c r="F72" s="66">
        <v>424700</v>
      </c>
      <c r="G72" s="67">
        <v>442400</v>
      </c>
      <c r="H72" s="66" t="s">
        <v>151</v>
      </c>
    </row>
    <row r="73" spans="1:8" ht="13.5">
      <c r="A73" s="227">
        <v>68</v>
      </c>
      <c r="B73" s="66">
        <v>304400</v>
      </c>
      <c r="C73" s="66">
        <v>358000</v>
      </c>
      <c r="D73" s="228">
        <f t="shared" si="3"/>
        <v>454300</v>
      </c>
      <c r="E73" s="66" t="s">
        <v>151</v>
      </c>
      <c r="F73" s="66">
        <v>425700</v>
      </c>
      <c r="G73" s="67">
        <v>442800</v>
      </c>
      <c r="H73" s="66" t="s">
        <v>151</v>
      </c>
    </row>
    <row r="74" spans="1:8" ht="13.5">
      <c r="A74" s="227">
        <v>69</v>
      </c>
      <c r="B74" s="66">
        <v>305100</v>
      </c>
      <c r="C74" s="66">
        <v>359500</v>
      </c>
      <c r="D74" s="228">
        <f t="shared" si="3"/>
        <v>454600</v>
      </c>
      <c r="E74" s="66" t="s">
        <v>151</v>
      </c>
      <c r="F74" s="66">
        <v>426500</v>
      </c>
      <c r="G74" s="67">
        <v>443100</v>
      </c>
      <c r="H74" s="66" t="s">
        <v>151</v>
      </c>
    </row>
    <row r="75" spans="1:8" ht="13.5">
      <c r="A75" s="227">
        <v>70</v>
      </c>
      <c r="B75" s="66">
        <v>305800</v>
      </c>
      <c r="C75" s="66">
        <v>361000</v>
      </c>
      <c r="D75" s="228">
        <f t="shared" si="3"/>
        <v>455000</v>
      </c>
      <c r="E75" s="66" t="s">
        <v>151</v>
      </c>
      <c r="F75" s="66">
        <v>427300</v>
      </c>
      <c r="G75" s="67">
        <v>443500</v>
      </c>
      <c r="H75" s="66" t="s">
        <v>151</v>
      </c>
    </row>
    <row r="76" spans="1:8" ht="13.5">
      <c r="A76" s="227">
        <v>71</v>
      </c>
      <c r="B76" s="66">
        <v>306400</v>
      </c>
      <c r="C76" s="66">
        <v>362500</v>
      </c>
      <c r="D76" s="228">
        <f t="shared" si="3"/>
        <v>455300</v>
      </c>
      <c r="E76" s="66" t="s">
        <v>151</v>
      </c>
      <c r="F76" s="66">
        <v>428000</v>
      </c>
      <c r="G76" s="67">
        <v>443800</v>
      </c>
      <c r="H76" s="66" t="s">
        <v>151</v>
      </c>
    </row>
    <row r="77" spans="1:8" ht="13.5">
      <c r="A77" s="227">
        <v>72</v>
      </c>
      <c r="B77" s="66">
        <v>307100</v>
      </c>
      <c r="C77" s="66">
        <v>364000</v>
      </c>
      <c r="D77" s="228">
        <f t="shared" si="3"/>
        <v>455600</v>
      </c>
      <c r="E77" s="66" t="s">
        <v>151</v>
      </c>
      <c r="F77" s="66">
        <v>428800</v>
      </c>
      <c r="G77" s="67">
        <v>444100</v>
      </c>
      <c r="H77" s="66" t="s">
        <v>151</v>
      </c>
    </row>
    <row r="78" spans="1:8" ht="13.5">
      <c r="A78" s="227">
        <v>73</v>
      </c>
      <c r="B78" s="66">
        <v>307600</v>
      </c>
      <c r="C78" s="66">
        <v>365300</v>
      </c>
      <c r="D78" s="228">
        <f t="shared" si="3"/>
        <v>455900</v>
      </c>
      <c r="E78" s="66" t="s">
        <v>151</v>
      </c>
      <c r="F78" s="66">
        <v>429500</v>
      </c>
      <c r="G78" s="67">
        <v>444400</v>
      </c>
      <c r="H78" s="66" t="s">
        <v>151</v>
      </c>
    </row>
    <row r="79" spans="1:8" ht="13.5">
      <c r="A79" s="227">
        <v>74</v>
      </c>
      <c r="B79" s="66">
        <v>308200</v>
      </c>
      <c r="C79" s="66">
        <v>366800</v>
      </c>
      <c r="D79" s="228">
        <f t="shared" si="3"/>
        <v>456200</v>
      </c>
      <c r="E79" s="66" t="s">
        <v>151</v>
      </c>
      <c r="F79" s="66">
        <v>430100</v>
      </c>
      <c r="G79" s="67">
        <v>444700</v>
      </c>
      <c r="H79" s="66" t="s">
        <v>151</v>
      </c>
    </row>
    <row r="80" spans="1:8" ht="13.5">
      <c r="A80" s="227">
        <v>75</v>
      </c>
      <c r="B80" s="66">
        <v>308900</v>
      </c>
      <c r="C80" s="66">
        <v>368300</v>
      </c>
      <c r="D80" s="228">
        <f t="shared" si="3"/>
        <v>456500</v>
      </c>
      <c r="E80" s="66" t="s">
        <v>151</v>
      </c>
      <c r="F80" s="66">
        <v>430800</v>
      </c>
      <c r="G80" s="67">
        <v>445000</v>
      </c>
      <c r="H80" s="66" t="s">
        <v>151</v>
      </c>
    </row>
    <row r="81" spans="1:8" ht="13.5">
      <c r="A81" s="227">
        <v>76</v>
      </c>
      <c r="B81" s="66">
        <v>309400</v>
      </c>
      <c r="C81" s="66">
        <v>369700</v>
      </c>
      <c r="D81" s="228">
        <f t="shared" si="3"/>
        <v>456800</v>
      </c>
      <c r="E81" s="66" t="s">
        <v>151</v>
      </c>
      <c r="F81" s="66">
        <v>431500</v>
      </c>
      <c r="G81" s="67">
        <v>445300</v>
      </c>
      <c r="H81" s="66" t="s">
        <v>151</v>
      </c>
    </row>
    <row r="82" spans="1:8" ht="13.5">
      <c r="A82" s="227">
        <v>77</v>
      </c>
      <c r="B82" s="66">
        <v>310000</v>
      </c>
      <c r="C82" s="66">
        <v>371100</v>
      </c>
      <c r="D82" s="228">
        <f t="shared" si="3"/>
        <v>457000</v>
      </c>
      <c r="E82" s="66" t="s">
        <v>151</v>
      </c>
      <c r="F82" s="66">
        <v>432100</v>
      </c>
      <c r="G82" s="67">
        <v>445500</v>
      </c>
      <c r="H82" s="66" t="s">
        <v>151</v>
      </c>
    </row>
    <row r="83" spans="1:8" ht="13.5">
      <c r="A83" s="227">
        <v>78</v>
      </c>
      <c r="B83" s="66">
        <v>310600</v>
      </c>
      <c r="C83" s="66">
        <v>372600</v>
      </c>
      <c r="D83" s="228">
        <f t="shared" si="3"/>
        <v>457300</v>
      </c>
      <c r="E83" s="66" t="s">
        <v>151</v>
      </c>
      <c r="F83" s="66">
        <v>432800</v>
      </c>
      <c r="G83" s="67">
        <v>445800</v>
      </c>
      <c r="H83" s="66" t="s">
        <v>151</v>
      </c>
    </row>
    <row r="84" spans="1:8" ht="13.5">
      <c r="A84" s="227">
        <v>79</v>
      </c>
      <c r="B84" s="66">
        <v>311200</v>
      </c>
      <c r="C84" s="66">
        <v>374100</v>
      </c>
      <c r="D84" s="228">
        <f t="shared" si="3"/>
        <v>457600</v>
      </c>
      <c r="E84" s="66" t="s">
        <v>151</v>
      </c>
      <c r="F84" s="66">
        <v>433300</v>
      </c>
      <c r="G84" s="67">
        <v>446100</v>
      </c>
      <c r="H84" s="66" t="s">
        <v>151</v>
      </c>
    </row>
    <row r="85" spans="1:8" ht="13.5">
      <c r="A85" s="227">
        <v>80</v>
      </c>
      <c r="B85" s="66">
        <v>311800</v>
      </c>
      <c r="C85" s="66">
        <v>375600</v>
      </c>
      <c r="D85" s="228">
        <f t="shared" si="3"/>
        <v>457800</v>
      </c>
      <c r="E85" s="66" t="s">
        <v>151</v>
      </c>
      <c r="F85" s="66">
        <v>433900</v>
      </c>
      <c r="G85" s="67">
        <v>446300</v>
      </c>
      <c r="H85" s="66" t="s">
        <v>151</v>
      </c>
    </row>
    <row r="86" spans="1:8" ht="13.5">
      <c r="A86" s="227">
        <v>81</v>
      </c>
      <c r="B86" s="123">
        <v>312300</v>
      </c>
      <c r="C86" s="66">
        <v>376900</v>
      </c>
      <c r="D86" s="228">
        <f t="shared" si="3"/>
        <v>458000</v>
      </c>
      <c r="E86" s="66" t="s">
        <v>151</v>
      </c>
      <c r="F86" s="66">
        <v>434300</v>
      </c>
      <c r="G86" s="67">
        <v>446500</v>
      </c>
      <c r="H86" s="66" t="s">
        <v>151</v>
      </c>
    </row>
    <row r="87" spans="1:8" ht="13.5">
      <c r="A87" s="227">
        <v>82</v>
      </c>
      <c r="B87" s="66">
        <v>312800</v>
      </c>
      <c r="C87" s="66">
        <v>378200</v>
      </c>
      <c r="D87" s="228"/>
      <c r="E87" s="66" t="s">
        <v>151</v>
      </c>
      <c r="F87" s="66">
        <v>434700</v>
      </c>
      <c r="G87" s="67" t="s">
        <v>151</v>
      </c>
      <c r="H87" s="66" t="s">
        <v>151</v>
      </c>
    </row>
    <row r="88" spans="1:8" ht="13.5">
      <c r="A88" s="227">
        <v>83</v>
      </c>
      <c r="B88" s="66">
        <v>313400</v>
      </c>
      <c r="C88" s="66">
        <v>379500</v>
      </c>
      <c r="D88" s="228"/>
      <c r="E88" s="66" t="s">
        <v>151</v>
      </c>
      <c r="F88" s="66">
        <v>435000</v>
      </c>
      <c r="G88" s="67" t="s">
        <v>151</v>
      </c>
      <c r="H88" s="66" t="s">
        <v>151</v>
      </c>
    </row>
    <row r="89" spans="1:8" ht="13.5">
      <c r="A89" s="227">
        <v>84</v>
      </c>
      <c r="B89" s="66">
        <v>314000</v>
      </c>
      <c r="C89" s="66">
        <v>380700</v>
      </c>
      <c r="D89" s="228"/>
      <c r="E89" s="66" t="s">
        <v>151</v>
      </c>
      <c r="F89" s="66">
        <v>435200</v>
      </c>
      <c r="G89" s="67" t="s">
        <v>151</v>
      </c>
      <c r="H89" s="66" t="s">
        <v>151</v>
      </c>
    </row>
    <row r="90" spans="1:8" ht="13.5">
      <c r="A90" s="227">
        <v>85</v>
      </c>
      <c r="B90" s="66">
        <v>314400</v>
      </c>
      <c r="C90" s="66">
        <v>381900</v>
      </c>
      <c r="D90" s="228"/>
      <c r="E90" s="66" t="s">
        <v>151</v>
      </c>
      <c r="F90" s="66">
        <v>435400</v>
      </c>
      <c r="G90" s="67" t="s">
        <v>151</v>
      </c>
      <c r="H90" s="66" t="s">
        <v>151</v>
      </c>
    </row>
    <row r="91" spans="1:8" ht="13.5">
      <c r="A91" s="227">
        <v>86</v>
      </c>
      <c r="B91" s="66">
        <v>314800</v>
      </c>
      <c r="C91" s="66">
        <v>383100</v>
      </c>
      <c r="D91" s="228"/>
      <c r="E91" s="66" t="s">
        <v>151</v>
      </c>
      <c r="F91" s="66">
        <v>435700</v>
      </c>
      <c r="G91" s="67" t="s">
        <v>151</v>
      </c>
      <c r="H91" s="66" t="s">
        <v>151</v>
      </c>
    </row>
    <row r="92" spans="1:8" ht="13.5">
      <c r="A92" s="227">
        <v>87</v>
      </c>
      <c r="B92" s="66">
        <v>315300</v>
      </c>
      <c r="C92" s="66">
        <v>384200</v>
      </c>
      <c r="D92" s="228"/>
      <c r="E92" s="66" t="s">
        <v>151</v>
      </c>
      <c r="F92" s="66">
        <v>436000</v>
      </c>
      <c r="G92" s="67" t="s">
        <v>151</v>
      </c>
      <c r="H92" s="66" t="s">
        <v>151</v>
      </c>
    </row>
    <row r="93" spans="1:8" ht="13.5">
      <c r="A93" s="227">
        <v>88</v>
      </c>
      <c r="B93" s="66">
        <v>315800</v>
      </c>
      <c r="C93" s="66">
        <v>385300</v>
      </c>
      <c r="D93" s="228"/>
      <c r="E93" s="66" t="s">
        <v>151</v>
      </c>
      <c r="F93" s="66">
        <v>436200</v>
      </c>
      <c r="G93" s="67" t="s">
        <v>151</v>
      </c>
      <c r="H93" s="66" t="s">
        <v>151</v>
      </c>
    </row>
    <row r="94" spans="1:8" ht="13.5">
      <c r="A94" s="227">
        <v>89</v>
      </c>
      <c r="B94" s="66">
        <v>316200</v>
      </c>
      <c r="C94" s="66">
        <v>386300</v>
      </c>
      <c r="D94" s="228"/>
      <c r="E94" s="66" t="s">
        <v>151</v>
      </c>
      <c r="F94" s="66">
        <v>436400</v>
      </c>
      <c r="G94" s="67" t="s">
        <v>151</v>
      </c>
      <c r="H94" s="66" t="s">
        <v>151</v>
      </c>
    </row>
    <row r="95" spans="1:8" ht="13.5">
      <c r="A95" s="227">
        <v>90</v>
      </c>
      <c r="B95" s="66">
        <v>316700</v>
      </c>
      <c r="C95" s="66">
        <v>387400</v>
      </c>
      <c r="D95" s="228"/>
      <c r="E95" s="66" t="s">
        <v>151</v>
      </c>
      <c r="F95" s="66">
        <v>436700</v>
      </c>
      <c r="G95" s="67" t="s">
        <v>151</v>
      </c>
      <c r="H95" s="66" t="s">
        <v>151</v>
      </c>
    </row>
    <row r="96" spans="1:8" ht="13.5">
      <c r="A96" s="227">
        <v>91</v>
      </c>
      <c r="B96" s="66">
        <v>317100</v>
      </c>
      <c r="C96" s="66">
        <v>388500</v>
      </c>
      <c r="D96" s="228"/>
      <c r="E96" s="66" t="s">
        <v>151</v>
      </c>
      <c r="F96" s="66">
        <v>437000</v>
      </c>
      <c r="G96" s="67" t="s">
        <v>151</v>
      </c>
      <c r="H96" s="66" t="s">
        <v>151</v>
      </c>
    </row>
    <row r="97" spans="1:8" ht="13.5">
      <c r="A97" s="227">
        <v>92</v>
      </c>
      <c r="B97" s="66">
        <v>317600</v>
      </c>
      <c r="C97" s="66">
        <v>389600</v>
      </c>
      <c r="D97" s="228"/>
      <c r="E97" s="66" t="s">
        <v>151</v>
      </c>
      <c r="F97" s="66">
        <v>437200</v>
      </c>
      <c r="G97" s="67" t="s">
        <v>151</v>
      </c>
      <c r="H97" s="66" t="s">
        <v>151</v>
      </c>
    </row>
    <row r="98" spans="1:8" ht="13.5">
      <c r="A98" s="227">
        <v>93</v>
      </c>
      <c r="B98" s="66">
        <v>317900</v>
      </c>
      <c r="C98" s="66">
        <v>390700</v>
      </c>
      <c r="D98" s="228"/>
      <c r="E98" s="66" t="s">
        <v>151</v>
      </c>
      <c r="F98" s="66">
        <v>437400</v>
      </c>
      <c r="G98" s="67" t="s">
        <v>151</v>
      </c>
      <c r="H98" s="66" t="s">
        <v>151</v>
      </c>
    </row>
    <row r="99" spans="1:8" ht="13.5">
      <c r="A99" s="227">
        <v>94</v>
      </c>
      <c r="B99" s="66">
        <v>318400</v>
      </c>
      <c r="C99" s="66">
        <v>391800</v>
      </c>
      <c r="D99" s="228"/>
      <c r="E99" s="66" t="s">
        <v>151</v>
      </c>
      <c r="F99" s="66">
        <v>437700</v>
      </c>
      <c r="G99" s="67" t="s">
        <v>151</v>
      </c>
      <c r="H99" s="66" t="s">
        <v>151</v>
      </c>
    </row>
    <row r="100" spans="1:8" ht="13.5">
      <c r="A100" s="227">
        <v>95</v>
      </c>
      <c r="B100" s="66">
        <v>318900</v>
      </c>
      <c r="C100" s="66">
        <v>392800</v>
      </c>
      <c r="D100" s="228"/>
      <c r="E100" s="66" t="s">
        <v>151</v>
      </c>
      <c r="F100" s="66">
        <v>438000</v>
      </c>
      <c r="G100" s="67" t="s">
        <v>151</v>
      </c>
      <c r="H100" s="66" t="s">
        <v>151</v>
      </c>
    </row>
    <row r="101" spans="1:8" ht="13.5">
      <c r="A101" s="227">
        <v>96</v>
      </c>
      <c r="B101" s="66">
        <v>319300</v>
      </c>
      <c r="C101" s="66">
        <v>393900</v>
      </c>
      <c r="D101" s="228"/>
      <c r="E101" s="66" t="s">
        <v>151</v>
      </c>
      <c r="F101" s="66">
        <v>438200</v>
      </c>
      <c r="G101" s="67" t="s">
        <v>151</v>
      </c>
      <c r="H101" s="66" t="s">
        <v>151</v>
      </c>
    </row>
    <row r="102" spans="1:8" ht="13.5">
      <c r="A102" s="227">
        <v>97</v>
      </c>
      <c r="B102" s="66">
        <v>319600</v>
      </c>
      <c r="C102" s="66">
        <v>394900</v>
      </c>
      <c r="D102" s="228"/>
      <c r="E102" s="66" t="s">
        <v>151</v>
      </c>
      <c r="F102" s="66">
        <v>438400</v>
      </c>
      <c r="G102" s="67" t="s">
        <v>151</v>
      </c>
      <c r="H102" s="66" t="s">
        <v>151</v>
      </c>
    </row>
    <row r="103" spans="1:8" ht="13.5">
      <c r="A103" s="227">
        <v>98</v>
      </c>
      <c r="B103" s="66">
        <v>320000</v>
      </c>
      <c r="C103" s="66">
        <v>395900</v>
      </c>
      <c r="D103" s="228"/>
      <c r="E103" s="66" t="s">
        <v>151</v>
      </c>
      <c r="F103" s="66" t="s">
        <v>151</v>
      </c>
      <c r="G103" s="67" t="s">
        <v>151</v>
      </c>
      <c r="H103" s="66" t="s">
        <v>151</v>
      </c>
    </row>
    <row r="104" spans="1:8" ht="13.5">
      <c r="A104" s="227">
        <v>99</v>
      </c>
      <c r="B104" s="66">
        <v>320400</v>
      </c>
      <c r="C104" s="66">
        <v>396800</v>
      </c>
      <c r="D104" s="228"/>
      <c r="E104" s="66" t="s">
        <v>151</v>
      </c>
      <c r="F104" s="66" t="s">
        <v>151</v>
      </c>
      <c r="G104" s="67" t="s">
        <v>151</v>
      </c>
      <c r="H104" s="66" t="s">
        <v>151</v>
      </c>
    </row>
    <row r="105" spans="1:8" ht="13.5">
      <c r="A105" s="227">
        <v>100</v>
      </c>
      <c r="B105" s="66">
        <v>320800</v>
      </c>
      <c r="C105" s="66">
        <v>397700</v>
      </c>
      <c r="D105" s="228"/>
      <c r="E105" s="66" t="s">
        <v>151</v>
      </c>
      <c r="F105" s="66" t="s">
        <v>151</v>
      </c>
      <c r="G105" s="67" t="s">
        <v>151</v>
      </c>
      <c r="H105" s="66" t="s">
        <v>151</v>
      </c>
    </row>
    <row r="106" spans="1:8" ht="13.5">
      <c r="A106" s="227">
        <v>101</v>
      </c>
      <c r="B106" s="66">
        <v>321200</v>
      </c>
      <c r="C106" s="66">
        <v>398500</v>
      </c>
      <c r="D106" s="228"/>
      <c r="E106" s="66" t="s">
        <v>151</v>
      </c>
      <c r="F106" s="66" t="s">
        <v>151</v>
      </c>
      <c r="G106" s="67" t="s">
        <v>151</v>
      </c>
      <c r="H106" s="66" t="s">
        <v>151</v>
      </c>
    </row>
    <row r="107" spans="1:8" ht="13.5">
      <c r="A107" s="227">
        <v>102</v>
      </c>
      <c r="B107" s="66">
        <v>321500</v>
      </c>
      <c r="C107" s="66">
        <v>399500</v>
      </c>
      <c r="D107" s="228"/>
      <c r="E107" s="66" t="s">
        <v>151</v>
      </c>
      <c r="F107" s="66" t="s">
        <v>151</v>
      </c>
      <c r="G107" s="67" t="s">
        <v>151</v>
      </c>
      <c r="H107" s="66" t="s">
        <v>151</v>
      </c>
    </row>
    <row r="108" spans="1:8" ht="13.5">
      <c r="A108" s="227">
        <v>103</v>
      </c>
      <c r="B108" s="66">
        <v>321800</v>
      </c>
      <c r="C108" s="66">
        <v>400300</v>
      </c>
      <c r="D108" s="67"/>
      <c r="E108" s="66" t="s">
        <v>151</v>
      </c>
      <c r="F108" s="66" t="s">
        <v>151</v>
      </c>
      <c r="G108" s="67" t="s">
        <v>151</v>
      </c>
      <c r="H108" s="66" t="s">
        <v>151</v>
      </c>
    </row>
    <row r="109" spans="1:8" ht="13.5">
      <c r="A109" s="227">
        <v>104</v>
      </c>
      <c r="B109" s="66">
        <v>322100</v>
      </c>
      <c r="C109" s="66">
        <v>401200</v>
      </c>
      <c r="D109" s="67"/>
      <c r="E109" s="66" t="s">
        <v>151</v>
      </c>
      <c r="F109" s="66" t="s">
        <v>151</v>
      </c>
      <c r="G109" s="67" t="s">
        <v>151</v>
      </c>
      <c r="H109" s="66" t="s">
        <v>151</v>
      </c>
    </row>
    <row r="110" spans="1:8" ht="13.5">
      <c r="A110" s="227">
        <v>105</v>
      </c>
      <c r="B110" s="66">
        <v>322300</v>
      </c>
      <c r="C110" s="66">
        <v>402000</v>
      </c>
      <c r="D110" s="67"/>
      <c r="E110" s="66" t="s">
        <v>151</v>
      </c>
      <c r="F110" s="66" t="s">
        <v>151</v>
      </c>
      <c r="G110" s="67" t="s">
        <v>151</v>
      </c>
      <c r="H110" s="66" t="s">
        <v>151</v>
      </c>
    </row>
    <row r="111" spans="1:8" ht="13.5">
      <c r="A111" s="227">
        <v>106</v>
      </c>
      <c r="B111" s="66">
        <v>322600</v>
      </c>
      <c r="C111" s="66">
        <v>402900</v>
      </c>
      <c r="D111" s="67"/>
      <c r="E111" s="66" t="s">
        <v>151</v>
      </c>
      <c r="F111" s="66" t="s">
        <v>151</v>
      </c>
      <c r="G111" s="67" t="s">
        <v>151</v>
      </c>
      <c r="H111" s="66" t="s">
        <v>151</v>
      </c>
    </row>
    <row r="112" spans="1:8" ht="13.5">
      <c r="A112" s="227">
        <v>107</v>
      </c>
      <c r="B112" s="66">
        <v>322900</v>
      </c>
      <c r="C112" s="66">
        <v>403800</v>
      </c>
      <c r="D112" s="67"/>
      <c r="E112" s="66" t="s">
        <v>151</v>
      </c>
      <c r="F112" s="66" t="s">
        <v>151</v>
      </c>
      <c r="G112" s="67" t="s">
        <v>151</v>
      </c>
      <c r="H112" s="66" t="s">
        <v>151</v>
      </c>
    </row>
    <row r="113" spans="1:8" ht="13.5">
      <c r="A113" s="227">
        <v>108</v>
      </c>
      <c r="B113" s="66">
        <v>323100</v>
      </c>
      <c r="C113" s="66">
        <v>404700</v>
      </c>
      <c r="D113" s="67"/>
      <c r="E113" s="66" t="s">
        <v>151</v>
      </c>
      <c r="F113" s="66" t="s">
        <v>151</v>
      </c>
      <c r="G113" s="67" t="s">
        <v>151</v>
      </c>
      <c r="H113" s="66" t="s">
        <v>151</v>
      </c>
    </row>
    <row r="114" spans="1:8" ht="13.5">
      <c r="A114" s="227">
        <v>109</v>
      </c>
      <c r="B114" s="66">
        <v>323300</v>
      </c>
      <c r="C114" s="66">
        <v>405500</v>
      </c>
      <c r="D114" s="67"/>
      <c r="E114" s="66" t="s">
        <v>151</v>
      </c>
      <c r="F114" s="66" t="s">
        <v>151</v>
      </c>
      <c r="G114" s="67" t="s">
        <v>151</v>
      </c>
      <c r="H114" s="66" t="s">
        <v>151</v>
      </c>
    </row>
    <row r="115" spans="1:8" ht="13.5">
      <c r="A115" s="227">
        <v>110</v>
      </c>
      <c r="B115" s="66">
        <v>323500</v>
      </c>
      <c r="C115" s="66">
        <v>406500</v>
      </c>
      <c r="D115" s="67"/>
      <c r="E115" s="66" t="s">
        <v>151</v>
      </c>
      <c r="F115" s="66" t="s">
        <v>151</v>
      </c>
      <c r="G115" s="67" t="s">
        <v>151</v>
      </c>
      <c r="H115" s="66" t="s">
        <v>151</v>
      </c>
    </row>
    <row r="116" spans="1:8" ht="13.5">
      <c r="A116" s="227">
        <v>111</v>
      </c>
      <c r="B116" s="66">
        <v>323800</v>
      </c>
      <c r="C116" s="66">
        <v>407400</v>
      </c>
      <c r="D116" s="67"/>
      <c r="E116" s="66" t="s">
        <v>151</v>
      </c>
      <c r="F116" s="66" t="s">
        <v>151</v>
      </c>
      <c r="G116" s="67" t="s">
        <v>151</v>
      </c>
      <c r="H116" s="66" t="s">
        <v>151</v>
      </c>
    </row>
    <row r="117" spans="1:8" ht="13.5">
      <c r="A117" s="227">
        <v>112</v>
      </c>
      <c r="B117" s="66">
        <v>324100</v>
      </c>
      <c r="C117" s="66">
        <v>408300</v>
      </c>
      <c r="D117" s="67"/>
      <c r="E117" s="66" t="s">
        <v>151</v>
      </c>
      <c r="F117" s="66" t="s">
        <v>151</v>
      </c>
      <c r="G117" s="67" t="s">
        <v>151</v>
      </c>
      <c r="H117" s="66" t="s">
        <v>151</v>
      </c>
    </row>
    <row r="118" spans="1:8" ht="13.5">
      <c r="A118" s="227">
        <v>113</v>
      </c>
      <c r="B118" s="66">
        <v>324300</v>
      </c>
      <c r="C118" s="66">
        <v>408900</v>
      </c>
      <c r="D118" s="67"/>
      <c r="E118" s="66" t="s">
        <v>151</v>
      </c>
      <c r="F118" s="66" t="s">
        <v>151</v>
      </c>
      <c r="G118" s="67" t="s">
        <v>151</v>
      </c>
      <c r="H118" s="66" t="s">
        <v>151</v>
      </c>
    </row>
    <row r="119" spans="1:8" ht="13.5">
      <c r="A119" s="227">
        <v>114</v>
      </c>
      <c r="B119" s="66">
        <v>324500</v>
      </c>
      <c r="C119" s="66">
        <v>409800</v>
      </c>
      <c r="D119" s="67"/>
      <c r="E119" s="66" t="s">
        <v>151</v>
      </c>
      <c r="F119" s="66" t="s">
        <v>151</v>
      </c>
      <c r="G119" s="67" t="s">
        <v>151</v>
      </c>
      <c r="H119" s="66" t="s">
        <v>151</v>
      </c>
    </row>
    <row r="120" spans="1:8" ht="13.5">
      <c r="A120" s="227">
        <v>115</v>
      </c>
      <c r="B120" s="66">
        <v>324700</v>
      </c>
      <c r="C120" s="66">
        <v>410700</v>
      </c>
      <c r="D120" s="67"/>
      <c r="E120" s="66" t="s">
        <v>151</v>
      </c>
      <c r="F120" s="66" t="s">
        <v>151</v>
      </c>
      <c r="G120" s="67" t="s">
        <v>151</v>
      </c>
      <c r="H120" s="66" t="s">
        <v>151</v>
      </c>
    </row>
    <row r="121" spans="1:8" ht="13.5">
      <c r="A121" s="227">
        <v>116</v>
      </c>
      <c r="B121" s="66">
        <v>325000</v>
      </c>
      <c r="C121" s="66">
        <v>411600</v>
      </c>
      <c r="D121" s="67"/>
      <c r="E121" s="66" t="s">
        <v>151</v>
      </c>
      <c r="F121" s="66" t="s">
        <v>151</v>
      </c>
      <c r="G121" s="67" t="s">
        <v>151</v>
      </c>
      <c r="H121" s="66" t="s">
        <v>151</v>
      </c>
    </row>
    <row r="122" spans="1:8" ht="13.5">
      <c r="A122" s="227">
        <v>117</v>
      </c>
      <c r="B122" s="66">
        <v>325300</v>
      </c>
      <c r="C122" s="66">
        <v>412400</v>
      </c>
      <c r="D122" s="67"/>
      <c r="E122" s="66" t="s">
        <v>151</v>
      </c>
      <c r="F122" s="66" t="s">
        <v>151</v>
      </c>
      <c r="G122" s="67" t="s">
        <v>151</v>
      </c>
      <c r="H122" s="66" t="s">
        <v>151</v>
      </c>
    </row>
    <row r="123" spans="1:8" ht="13.5">
      <c r="A123" s="227">
        <v>118</v>
      </c>
      <c r="B123" s="66">
        <v>325500</v>
      </c>
      <c r="C123" s="66">
        <v>413100</v>
      </c>
      <c r="D123" s="67"/>
      <c r="E123" s="66" t="s">
        <v>151</v>
      </c>
      <c r="F123" s="66" t="s">
        <v>151</v>
      </c>
      <c r="G123" s="67" t="s">
        <v>151</v>
      </c>
      <c r="H123" s="66" t="s">
        <v>151</v>
      </c>
    </row>
    <row r="124" spans="1:8" ht="13.5">
      <c r="A124" s="227">
        <v>119</v>
      </c>
      <c r="B124" s="66">
        <v>325800</v>
      </c>
      <c r="C124" s="66">
        <v>413900</v>
      </c>
      <c r="D124" s="67"/>
      <c r="E124" s="66" t="s">
        <v>151</v>
      </c>
      <c r="F124" s="66" t="s">
        <v>151</v>
      </c>
      <c r="G124" s="67" t="s">
        <v>151</v>
      </c>
      <c r="H124" s="66" t="s">
        <v>151</v>
      </c>
    </row>
    <row r="125" spans="1:8" ht="13.5">
      <c r="A125" s="227">
        <v>120</v>
      </c>
      <c r="B125" s="66">
        <v>326100</v>
      </c>
      <c r="C125" s="66">
        <v>414700</v>
      </c>
      <c r="D125" s="67"/>
      <c r="E125" s="66" t="s">
        <v>151</v>
      </c>
      <c r="F125" s="66" t="s">
        <v>151</v>
      </c>
      <c r="G125" s="67" t="s">
        <v>151</v>
      </c>
      <c r="H125" s="66" t="s">
        <v>151</v>
      </c>
    </row>
    <row r="126" spans="1:8" ht="13.5">
      <c r="A126" s="230">
        <v>121</v>
      </c>
      <c r="B126" s="231">
        <v>326300</v>
      </c>
      <c r="C126" s="232">
        <v>415300</v>
      </c>
      <c r="D126" s="67"/>
      <c r="E126" s="67" t="s">
        <v>151</v>
      </c>
      <c r="F126" s="67" t="s">
        <v>151</v>
      </c>
      <c r="G126" s="67" t="s">
        <v>151</v>
      </c>
      <c r="H126" s="67" t="s">
        <v>151</v>
      </c>
    </row>
    <row r="127" spans="1:8" ht="13.5">
      <c r="A127" s="227">
        <v>122</v>
      </c>
      <c r="B127" s="68">
        <v>326500</v>
      </c>
      <c r="C127" s="68">
        <v>416000</v>
      </c>
      <c r="D127" s="67"/>
      <c r="E127" s="67" t="s">
        <v>151</v>
      </c>
      <c r="F127" s="67" t="s">
        <v>151</v>
      </c>
      <c r="G127" s="67" t="s">
        <v>151</v>
      </c>
      <c r="H127" s="67" t="s">
        <v>151</v>
      </c>
    </row>
    <row r="128" spans="1:8" ht="13.5">
      <c r="A128" s="227">
        <v>123</v>
      </c>
      <c r="B128" s="68">
        <v>326700</v>
      </c>
      <c r="C128" s="68">
        <v>416700</v>
      </c>
      <c r="D128" s="67"/>
      <c r="E128" s="67" t="s">
        <v>151</v>
      </c>
      <c r="F128" s="67" t="s">
        <v>151</v>
      </c>
      <c r="G128" s="67" t="s">
        <v>151</v>
      </c>
      <c r="H128" s="67" t="s">
        <v>151</v>
      </c>
    </row>
    <row r="129" spans="1:8" ht="13.5">
      <c r="A129" s="227">
        <v>124</v>
      </c>
      <c r="B129" s="68">
        <v>327000</v>
      </c>
      <c r="C129" s="68">
        <v>417300</v>
      </c>
      <c r="D129" s="67"/>
      <c r="E129" s="67" t="s">
        <v>151</v>
      </c>
      <c r="F129" s="67" t="s">
        <v>151</v>
      </c>
      <c r="G129" s="67" t="s">
        <v>151</v>
      </c>
      <c r="H129" s="67" t="s">
        <v>151</v>
      </c>
    </row>
    <row r="130" spans="1:8" ht="13.5">
      <c r="A130" s="227">
        <v>125</v>
      </c>
      <c r="B130" s="68">
        <v>327300</v>
      </c>
      <c r="C130" s="68">
        <v>417900</v>
      </c>
      <c r="D130" s="67"/>
      <c r="E130" s="67" t="s">
        <v>151</v>
      </c>
      <c r="F130" s="67" t="s">
        <v>151</v>
      </c>
      <c r="G130" s="67" t="s">
        <v>151</v>
      </c>
      <c r="H130" s="67" t="s">
        <v>151</v>
      </c>
    </row>
    <row r="131" spans="1:8" ht="13.5">
      <c r="A131" s="227">
        <v>126</v>
      </c>
      <c r="B131" s="68" t="s">
        <v>151</v>
      </c>
      <c r="C131" s="68">
        <v>418600</v>
      </c>
      <c r="D131" s="67"/>
      <c r="E131" s="67" t="s">
        <v>151</v>
      </c>
      <c r="F131" s="67" t="s">
        <v>151</v>
      </c>
      <c r="G131" s="67" t="s">
        <v>151</v>
      </c>
      <c r="H131" s="67" t="s">
        <v>151</v>
      </c>
    </row>
    <row r="132" spans="1:8" ht="13.5">
      <c r="A132" s="227">
        <v>127</v>
      </c>
      <c r="B132" s="68" t="s">
        <v>151</v>
      </c>
      <c r="C132" s="68">
        <v>419100</v>
      </c>
      <c r="D132" s="67"/>
      <c r="E132" s="67" t="s">
        <v>151</v>
      </c>
      <c r="F132" s="67" t="s">
        <v>151</v>
      </c>
      <c r="G132" s="67" t="s">
        <v>151</v>
      </c>
      <c r="H132" s="67" t="s">
        <v>151</v>
      </c>
    </row>
    <row r="133" spans="1:8" ht="13.5">
      <c r="A133" s="227">
        <v>128</v>
      </c>
      <c r="B133" s="68" t="s">
        <v>151</v>
      </c>
      <c r="C133" s="68">
        <v>419700</v>
      </c>
      <c r="D133" s="67"/>
      <c r="E133" s="67" t="s">
        <v>151</v>
      </c>
      <c r="F133" s="67" t="s">
        <v>151</v>
      </c>
      <c r="G133" s="67" t="s">
        <v>151</v>
      </c>
      <c r="H133" s="67" t="s">
        <v>151</v>
      </c>
    </row>
    <row r="134" spans="1:8" ht="13.5">
      <c r="A134" s="227">
        <v>129</v>
      </c>
      <c r="B134" s="68" t="s">
        <v>151</v>
      </c>
      <c r="C134" s="68">
        <v>420300</v>
      </c>
      <c r="D134" s="67"/>
      <c r="E134" s="67" t="s">
        <v>151</v>
      </c>
      <c r="F134" s="67" t="s">
        <v>151</v>
      </c>
      <c r="G134" s="67" t="s">
        <v>151</v>
      </c>
      <c r="H134" s="67" t="s">
        <v>151</v>
      </c>
    </row>
    <row r="135" spans="1:8" ht="13.5">
      <c r="A135" s="227">
        <v>130</v>
      </c>
      <c r="B135" s="68" t="s">
        <v>151</v>
      </c>
      <c r="C135" s="68">
        <v>420900</v>
      </c>
      <c r="D135" s="67"/>
      <c r="E135" s="67" t="s">
        <v>151</v>
      </c>
      <c r="F135" s="67" t="s">
        <v>151</v>
      </c>
      <c r="G135" s="67" t="s">
        <v>151</v>
      </c>
      <c r="H135" s="67" t="s">
        <v>151</v>
      </c>
    </row>
    <row r="136" spans="1:8" ht="13.5">
      <c r="A136" s="227">
        <v>131</v>
      </c>
      <c r="B136" s="68" t="s">
        <v>151</v>
      </c>
      <c r="C136" s="68">
        <v>421400</v>
      </c>
      <c r="D136" s="67"/>
      <c r="E136" s="67" t="s">
        <v>151</v>
      </c>
      <c r="F136" s="67" t="s">
        <v>151</v>
      </c>
      <c r="G136" s="67" t="s">
        <v>151</v>
      </c>
      <c r="H136" s="67" t="s">
        <v>151</v>
      </c>
    </row>
    <row r="137" spans="1:8" ht="13.5">
      <c r="A137" s="227">
        <v>132</v>
      </c>
      <c r="B137" s="68" t="s">
        <v>151</v>
      </c>
      <c r="C137" s="68">
        <v>421900</v>
      </c>
      <c r="D137" s="67"/>
      <c r="E137" s="67" t="s">
        <v>151</v>
      </c>
      <c r="F137" s="67" t="s">
        <v>151</v>
      </c>
      <c r="G137" s="67" t="s">
        <v>151</v>
      </c>
      <c r="H137" s="67" t="s">
        <v>151</v>
      </c>
    </row>
    <row r="138" spans="1:8" ht="13.5">
      <c r="A138" s="227">
        <v>133</v>
      </c>
      <c r="B138" s="68" t="s">
        <v>151</v>
      </c>
      <c r="C138" s="68">
        <v>422200</v>
      </c>
      <c r="D138" s="67"/>
      <c r="E138" s="67" t="s">
        <v>151</v>
      </c>
      <c r="F138" s="67" t="s">
        <v>151</v>
      </c>
      <c r="G138" s="67" t="s">
        <v>151</v>
      </c>
      <c r="H138" s="67" t="s">
        <v>151</v>
      </c>
    </row>
    <row r="139" spans="1:8" ht="13.5">
      <c r="A139" s="227">
        <v>134</v>
      </c>
      <c r="B139" s="68" t="s">
        <v>151</v>
      </c>
      <c r="C139" s="68">
        <v>422500</v>
      </c>
      <c r="D139" s="67"/>
      <c r="E139" s="67" t="s">
        <v>151</v>
      </c>
      <c r="F139" s="67" t="s">
        <v>151</v>
      </c>
      <c r="G139" s="67" t="s">
        <v>151</v>
      </c>
      <c r="H139" s="67" t="s">
        <v>151</v>
      </c>
    </row>
    <row r="140" spans="1:8" ht="13.5">
      <c r="A140" s="227">
        <v>135</v>
      </c>
      <c r="B140" s="68" t="s">
        <v>151</v>
      </c>
      <c r="C140" s="68">
        <v>422700</v>
      </c>
      <c r="D140" s="67"/>
      <c r="E140" s="67" t="s">
        <v>151</v>
      </c>
      <c r="F140" s="67" t="s">
        <v>151</v>
      </c>
      <c r="G140" s="67" t="s">
        <v>151</v>
      </c>
      <c r="H140" s="67" t="s">
        <v>151</v>
      </c>
    </row>
    <row r="141" spans="1:8" ht="13.5">
      <c r="A141" s="227">
        <v>136</v>
      </c>
      <c r="B141" s="68" t="s">
        <v>151</v>
      </c>
      <c r="C141" s="68">
        <v>423000</v>
      </c>
      <c r="D141" s="67"/>
      <c r="E141" s="67" t="s">
        <v>151</v>
      </c>
      <c r="F141" s="67" t="s">
        <v>151</v>
      </c>
      <c r="G141" s="67" t="s">
        <v>151</v>
      </c>
      <c r="H141" s="67" t="s">
        <v>151</v>
      </c>
    </row>
    <row r="142" spans="1:8" ht="13.5">
      <c r="A142" s="227">
        <v>137</v>
      </c>
      <c r="B142" s="68" t="s">
        <v>151</v>
      </c>
      <c r="C142" s="68">
        <v>423300</v>
      </c>
      <c r="D142" s="67"/>
      <c r="E142" s="67" t="s">
        <v>151</v>
      </c>
      <c r="F142" s="67" t="s">
        <v>151</v>
      </c>
      <c r="G142" s="67" t="s">
        <v>151</v>
      </c>
      <c r="H142" s="67" t="s">
        <v>151</v>
      </c>
    </row>
    <row r="143" spans="1:8" ht="13.5">
      <c r="A143" s="227">
        <v>138</v>
      </c>
      <c r="B143" s="68" t="s">
        <v>151</v>
      </c>
      <c r="C143" s="68">
        <v>423600</v>
      </c>
      <c r="D143" s="67"/>
      <c r="E143" s="67" t="s">
        <v>151</v>
      </c>
      <c r="F143" s="67" t="s">
        <v>151</v>
      </c>
      <c r="G143" s="67" t="s">
        <v>151</v>
      </c>
      <c r="H143" s="67" t="s">
        <v>151</v>
      </c>
    </row>
    <row r="144" spans="1:8" ht="13.5">
      <c r="A144" s="227">
        <v>139</v>
      </c>
      <c r="B144" s="68" t="s">
        <v>151</v>
      </c>
      <c r="C144" s="68">
        <v>423900</v>
      </c>
      <c r="D144" s="67"/>
      <c r="E144" s="67" t="s">
        <v>151</v>
      </c>
      <c r="F144" s="67" t="s">
        <v>151</v>
      </c>
      <c r="G144" s="67" t="s">
        <v>151</v>
      </c>
      <c r="H144" s="67" t="s">
        <v>151</v>
      </c>
    </row>
    <row r="145" spans="1:8" ht="13.5">
      <c r="A145" s="227">
        <v>140</v>
      </c>
      <c r="B145" s="68" t="s">
        <v>151</v>
      </c>
      <c r="C145" s="68">
        <v>424200</v>
      </c>
      <c r="D145" s="67"/>
      <c r="E145" s="67" t="s">
        <v>151</v>
      </c>
      <c r="F145" s="67" t="s">
        <v>151</v>
      </c>
      <c r="G145" s="67" t="s">
        <v>151</v>
      </c>
      <c r="H145" s="67" t="s">
        <v>151</v>
      </c>
    </row>
    <row r="146" spans="1:8" ht="13.5">
      <c r="A146" s="227">
        <v>141</v>
      </c>
      <c r="B146" s="68" t="s">
        <v>151</v>
      </c>
      <c r="C146" s="68">
        <v>424500</v>
      </c>
      <c r="D146" s="67"/>
      <c r="E146" s="67" t="s">
        <v>151</v>
      </c>
      <c r="F146" s="69" t="s">
        <v>151</v>
      </c>
      <c r="G146" s="69" t="s">
        <v>151</v>
      </c>
      <c r="H146" s="67" t="s">
        <v>151</v>
      </c>
    </row>
    <row r="147" spans="1:8" ht="13.5">
      <c r="A147" s="227">
        <v>142</v>
      </c>
      <c r="B147" s="68" t="s">
        <v>151</v>
      </c>
      <c r="C147" s="68">
        <v>424800</v>
      </c>
      <c r="D147" s="67"/>
      <c r="E147" s="67" t="s">
        <v>151</v>
      </c>
      <c r="F147" s="69" t="s">
        <v>151</v>
      </c>
      <c r="G147" s="69" t="s">
        <v>151</v>
      </c>
      <c r="H147" s="67" t="s">
        <v>151</v>
      </c>
    </row>
    <row r="148" spans="1:8" ht="13.5">
      <c r="A148" s="233">
        <v>143</v>
      </c>
      <c r="B148" s="68" t="s">
        <v>151</v>
      </c>
      <c r="C148" s="68">
        <v>425100</v>
      </c>
      <c r="D148" s="67"/>
      <c r="E148" s="67" t="s">
        <v>151</v>
      </c>
      <c r="F148" s="69" t="s">
        <v>151</v>
      </c>
      <c r="G148" s="67" t="s">
        <v>151</v>
      </c>
      <c r="H148" s="67" t="s">
        <v>151</v>
      </c>
    </row>
    <row r="149" spans="1:8" ht="13.5">
      <c r="A149" s="233">
        <v>144</v>
      </c>
      <c r="B149" s="68" t="s">
        <v>151</v>
      </c>
      <c r="C149" s="68">
        <v>425400</v>
      </c>
      <c r="D149" s="67"/>
      <c r="E149" s="67" t="s">
        <v>151</v>
      </c>
      <c r="F149" s="69" t="s">
        <v>151</v>
      </c>
      <c r="G149" s="67" t="s">
        <v>151</v>
      </c>
      <c r="H149" s="67" t="s">
        <v>151</v>
      </c>
    </row>
    <row r="150" spans="1:8" ht="13.5">
      <c r="A150" s="233">
        <v>145</v>
      </c>
      <c r="B150" s="68" t="s">
        <v>151</v>
      </c>
      <c r="C150" s="68">
        <v>425600</v>
      </c>
      <c r="D150" s="67"/>
      <c r="E150" s="67" t="s">
        <v>151</v>
      </c>
      <c r="F150" s="69" t="s">
        <v>151</v>
      </c>
      <c r="G150" s="67" t="s">
        <v>151</v>
      </c>
      <c r="H150" s="67" t="s">
        <v>151</v>
      </c>
    </row>
    <row r="151" spans="1:8" ht="13.5">
      <c r="A151" s="233">
        <v>146</v>
      </c>
      <c r="B151" s="68" t="s">
        <v>151</v>
      </c>
      <c r="C151" s="68">
        <v>425900</v>
      </c>
      <c r="D151" s="67"/>
      <c r="E151" s="67" t="s">
        <v>151</v>
      </c>
      <c r="F151" s="69" t="s">
        <v>151</v>
      </c>
      <c r="G151" s="67" t="s">
        <v>151</v>
      </c>
      <c r="H151" s="67" t="s">
        <v>151</v>
      </c>
    </row>
    <row r="152" spans="1:8" ht="13.5">
      <c r="A152" s="233">
        <v>147</v>
      </c>
      <c r="B152" s="68" t="s">
        <v>151</v>
      </c>
      <c r="C152" s="68">
        <v>426200</v>
      </c>
      <c r="D152" s="67"/>
      <c r="E152" s="67" t="s">
        <v>151</v>
      </c>
      <c r="F152" s="69" t="s">
        <v>151</v>
      </c>
      <c r="G152" s="67" t="s">
        <v>151</v>
      </c>
      <c r="H152" s="67" t="s">
        <v>151</v>
      </c>
    </row>
    <row r="153" spans="1:8" ht="13.5">
      <c r="A153" s="233">
        <v>148</v>
      </c>
      <c r="B153" s="68" t="s">
        <v>151</v>
      </c>
      <c r="C153" s="68">
        <v>426400</v>
      </c>
      <c r="D153" s="67"/>
      <c r="E153" s="67" t="s">
        <v>151</v>
      </c>
      <c r="F153" s="69" t="s">
        <v>151</v>
      </c>
      <c r="G153" s="67" t="s">
        <v>151</v>
      </c>
      <c r="H153" s="67" t="s">
        <v>151</v>
      </c>
    </row>
    <row r="154" spans="1:8" ht="13.5">
      <c r="A154" s="233">
        <v>149</v>
      </c>
      <c r="B154" s="68" t="s">
        <v>151</v>
      </c>
      <c r="C154" s="68">
        <v>426600</v>
      </c>
      <c r="D154" s="67"/>
      <c r="E154" s="67" t="s">
        <v>151</v>
      </c>
      <c r="F154" s="69" t="s">
        <v>151</v>
      </c>
      <c r="G154" s="67" t="s">
        <v>151</v>
      </c>
      <c r="H154" s="67" t="s">
        <v>151</v>
      </c>
    </row>
    <row r="155" spans="1:8" ht="13.5">
      <c r="A155" s="233">
        <v>150</v>
      </c>
      <c r="B155" s="68" t="s">
        <v>151</v>
      </c>
      <c r="C155" s="68">
        <v>426900</v>
      </c>
      <c r="D155" s="67"/>
      <c r="E155" s="67" t="s">
        <v>151</v>
      </c>
      <c r="F155" s="69" t="s">
        <v>151</v>
      </c>
      <c r="G155" s="67" t="s">
        <v>151</v>
      </c>
      <c r="H155" s="67" t="s">
        <v>151</v>
      </c>
    </row>
    <row r="156" spans="1:8" ht="13.5">
      <c r="A156" s="233">
        <v>151</v>
      </c>
      <c r="B156" s="68" t="s">
        <v>151</v>
      </c>
      <c r="C156" s="68">
        <v>427200</v>
      </c>
      <c r="D156" s="67"/>
      <c r="E156" s="67" t="s">
        <v>151</v>
      </c>
      <c r="F156" s="69" t="s">
        <v>151</v>
      </c>
      <c r="G156" s="67" t="s">
        <v>151</v>
      </c>
      <c r="H156" s="67" t="s">
        <v>151</v>
      </c>
    </row>
    <row r="157" spans="1:8" ht="13.5">
      <c r="A157" s="233">
        <v>152</v>
      </c>
      <c r="B157" s="68" t="s">
        <v>151</v>
      </c>
      <c r="C157" s="68">
        <v>427400</v>
      </c>
      <c r="D157" s="67"/>
      <c r="E157" s="67" t="s">
        <v>151</v>
      </c>
      <c r="F157" s="69" t="s">
        <v>151</v>
      </c>
      <c r="G157" s="67" t="s">
        <v>151</v>
      </c>
      <c r="H157" s="67" t="s">
        <v>151</v>
      </c>
    </row>
    <row r="158" spans="1:8" ht="13.5">
      <c r="A158" s="233">
        <v>153</v>
      </c>
      <c r="B158" s="68" t="s">
        <v>151</v>
      </c>
      <c r="C158" s="68">
        <v>427600</v>
      </c>
      <c r="D158" s="67"/>
      <c r="E158" s="67" t="s">
        <v>151</v>
      </c>
      <c r="F158" s="69" t="s">
        <v>151</v>
      </c>
      <c r="G158" s="67" t="s">
        <v>151</v>
      </c>
      <c r="H158" s="67" t="s">
        <v>151</v>
      </c>
    </row>
    <row r="159" spans="1:8" ht="13.5">
      <c r="A159" s="233">
        <v>154</v>
      </c>
      <c r="B159" s="68" t="s">
        <v>151</v>
      </c>
      <c r="C159" s="68">
        <v>427900</v>
      </c>
      <c r="D159" s="67"/>
      <c r="E159" s="67" t="s">
        <v>151</v>
      </c>
      <c r="F159" s="69" t="s">
        <v>151</v>
      </c>
      <c r="G159" s="67" t="s">
        <v>151</v>
      </c>
      <c r="H159" s="67" t="s">
        <v>151</v>
      </c>
    </row>
    <row r="160" spans="1:8" ht="13.5">
      <c r="A160" s="233">
        <v>155</v>
      </c>
      <c r="B160" s="68" t="s">
        <v>151</v>
      </c>
      <c r="C160" s="68">
        <v>428200</v>
      </c>
      <c r="D160" s="67"/>
      <c r="E160" s="67" t="s">
        <v>151</v>
      </c>
      <c r="F160" s="69" t="s">
        <v>151</v>
      </c>
      <c r="G160" s="67" t="s">
        <v>151</v>
      </c>
      <c r="H160" s="67" t="s">
        <v>151</v>
      </c>
    </row>
    <row r="161" spans="1:8" ht="13.5">
      <c r="A161" s="233">
        <v>156</v>
      </c>
      <c r="B161" s="68" t="s">
        <v>151</v>
      </c>
      <c r="C161" s="68">
        <v>428400</v>
      </c>
      <c r="D161" s="67"/>
      <c r="E161" s="67" t="s">
        <v>151</v>
      </c>
      <c r="F161" s="69" t="s">
        <v>151</v>
      </c>
      <c r="G161" s="67" t="s">
        <v>151</v>
      </c>
      <c r="H161" s="67" t="s">
        <v>151</v>
      </c>
    </row>
    <row r="162" spans="1:8" ht="13.5">
      <c r="A162" s="233">
        <v>157</v>
      </c>
      <c r="B162" s="234" t="s">
        <v>151</v>
      </c>
      <c r="C162" s="234">
        <v>428600</v>
      </c>
      <c r="D162" s="67"/>
      <c r="E162" s="67" t="s">
        <v>151</v>
      </c>
      <c r="F162" s="69" t="s">
        <v>151</v>
      </c>
      <c r="G162" s="67" t="s">
        <v>151</v>
      </c>
      <c r="H162" s="67" t="s">
        <v>151</v>
      </c>
    </row>
    <row r="163" spans="1:8" ht="13.5">
      <c r="A163" s="70" t="s">
        <v>29</v>
      </c>
      <c r="B163" s="115">
        <v>245100</v>
      </c>
      <c r="C163" s="115">
        <v>292500</v>
      </c>
      <c r="D163" s="228">
        <f>G163+7500</f>
        <v>355800</v>
      </c>
      <c r="E163" s="60">
        <v>432300</v>
      </c>
      <c r="F163" s="60">
        <v>321000</v>
      </c>
      <c r="G163" s="60">
        <v>348300</v>
      </c>
      <c r="H163" s="60">
        <v>432300</v>
      </c>
    </row>
    <row r="164" spans="1:8" ht="13.5">
      <c r="A164" s="64" t="s">
        <v>26</v>
      </c>
      <c r="B164" s="64"/>
      <c r="C164" s="64"/>
      <c r="D164" s="64"/>
      <c r="E164" s="64"/>
      <c r="F164" s="64"/>
      <c r="G164" s="64"/>
    </row>
    <row r="165" spans="1:8" ht="42" customHeight="1">
      <c r="A165" s="422" t="s">
        <v>186</v>
      </c>
      <c r="B165" s="422"/>
      <c r="C165" s="422"/>
      <c r="D165" s="422"/>
      <c r="E165" s="422"/>
      <c r="F165" s="422"/>
      <c r="G165" s="422"/>
    </row>
    <row r="166" spans="1:8" ht="35.25" customHeight="1">
      <c r="A166" s="422" t="s">
        <v>187</v>
      </c>
      <c r="B166" s="422"/>
      <c r="C166" s="422"/>
      <c r="D166" s="422"/>
      <c r="E166" s="422"/>
      <c r="F166" s="422"/>
      <c r="G166" s="422"/>
    </row>
  </sheetData>
  <mergeCells count="4">
    <mergeCell ref="A1:D1"/>
    <mergeCell ref="E1:H1"/>
    <mergeCell ref="A165:G165"/>
    <mergeCell ref="A166:G166"/>
  </mergeCells>
  <phoneticPr fontId="1"/>
  <pageMargins left="0.85666666666666669" right="0" top="1.1333333333333333" bottom="0" header="0" footer="0"/>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6"/>
  <sheetViews>
    <sheetView workbookViewId="0"/>
  </sheetViews>
  <sheetFormatPr defaultRowHeight="12"/>
  <cols>
    <col min="1" max="2" width="10.875" style="31" customWidth="1"/>
    <col min="3" max="16384" width="9" style="31"/>
  </cols>
  <sheetData>
    <row r="1" spans="1:7" ht="13.5">
      <c r="A1" s="121" t="s">
        <v>113</v>
      </c>
      <c r="B1" s="121"/>
      <c r="E1" s="424" t="s">
        <v>188</v>
      </c>
      <c r="F1" s="425"/>
      <c r="G1" s="425"/>
    </row>
    <row r="2" spans="1:7" ht="14.25" thickBot="1">
      <c r="A2" s="57">
        <v>1</v>
      </c>
      <c r="B2" s="57">
        <v>2</v>
      </c>
    </row>
    <row r="3" spans="1:7" ht="12.75">
      <c r="A3" s="58" t="s">
        <v>22</v>
      </c>
      <c r="B3" s="35">
        <v>1</v>
      </c>
    </row>
    <row r="4" spans="1:7">
      <c r="A4" s="58" t="s">
        <v>17</v>
      </c>
      <c r="B4" s="58" t="s">
        <v>28</v>
      </c>
    </row>
    <row r="5" spans="1:7">
      <c r="A5" s="62"/>
      <c r="B5" s="63" t="s">
        <v>19</v>
      </c>
    </row>
    <row r="6" spans="1:7">
      <c r="A6" s="122">
        <v>1</v>
      </c>
      <c r="B6" s="123">
        <v>202100</v>
      </c>
    </row>
  </sheetData>
  <mergeCells count="1">
    <mergeCell ref="E1:G1"/>
  </mergeCells>
  <phoneticPr fontId="1"/>
  <pageMargins left="0.85666666666666669" right="0" top="1.1333333333333333" bottom="0"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8"/>
  <sheetViews>
    <sheetView workbookViewId="0"/>
  </sheetViews>
  <sheetFormatPr defaultRowHeight="12"/>
  <cols>
    <col min="1" max="1" width="9" style="31"/>
    <col min="2" max="2" width="15.625" style="31" customWidth="1"/>
    <col min="3" max="3" width="19.875" style="31" customWidth="1"/>
    <col min="4" max="4" width="15.625" style="31" customWidth="1"/>
    <col min="5" max="5" width="18.5" style="31" customWidth="1"/>
    <col min="6" max="6" width="17.75" style="31" customWidth="1"/>
    <col min="7" max="16384" width="9" style="31"/>
  </cols>
  <sheetData>
    <row r="1" spans="1:6">
      <c r="A1" s="71" t="s">
        <v>70</v>
      </c>
    </row>
    <row r="2" spans="1:6">
      <c r="A2" s="71"/>
    </row>
    <row r="3" spans="1:6" ht="48">
      <c r="A3" s="72" t="s">
        <v>71</v>
      </c>
      <c r="B3" s="117" t="s">
        <v>148</v>
      </c>
      <c r="C3" s="118" t="s">
        <v>149</v>
      </c>
      <c r="D3" s="118" t="s">
        <v>111</v>
      </c>
      <c r="E3" s="117" t="s">
        <v>114</v>
      </c>
      <c r="F3" s="117" t="s">
        <v>115</v>
      </c>
    </row>
    <row r="4" spans="1:6" ht="16.5" customHeight="1">
      <c r="A4" s="74">
        <v>1</v>
      </c>
      <c r="B4" s="75">
        <v>0.50219999999999998</v>
      </c>
      <c r="C4" s="76">
        <v>0.83700000000000008</v>
      </c>
      <c r="D4" s="76">
        <v>0</v>
      </c>
      <c r="E4" s="73">
        <v>0.83700000000000008</v>
      </c>
      <c r="F4" s="73">
        <v>0.83700000000000008</v>
      </c>
    </row>
    <row r="5" spans="1:6" ht="16.5" customHeight="1">
      <c r="A5" s="74">
        <v>2</v>
      </c>
      <c r="B5" s="75">
        <v>1.0044</v>
      </c>
      <c r="C5" s="76">
        <v>1.6740000000000002</v>
      </c>
      <c r="D5" s="76">
        <v>0</v>
      </c>
      <c r="E5" s="73">
        <v>1.6740000000000002</v>
      </c>
      <c r="F5" s="73">
        <v>1.6740000000000002</v>
      </c>
    </row>
    <row r="6" spans="1:6" ht="16.5" customHeight="1">
      <c r="A6" s="74">
        <v>3</v>
      </c>
      <c r="B6" s="75">
        <v>1.5065999999999999</v>
      </c>
      <c r="C6" s="76">
        <v>2.5110000000000001</v>
      </c>
      <c r="D6" s="76">
        <v>0</v>
      </c>
      <c r="E6" s="73">
        <v>2.5110000000000001</v>
      </c>
      <c r="F6" s="73">
        <v>2.5110000000000001</v>
      </c>
    </row>
    <row r="7" spans="1:6" ht="16.5" customHeight="1">
      <c r="A7" s="74">
        <v>4</v>
      </c>
      <c r="B7" s="75">
        <v>2.0087999999999999</v>
      </c>
      <c r="C7" s="76">
        <v>3.3480000000000003</v>
      </c>
      <c r="D7" s="76">
        <v>0</v>
      </c>
      <c r="E7" s="73">
        <v>3.3480000000000003</v>
      </c>
      <c r="F7" s="73">
        <v>3.3480000000000003</v>
      </c>
    </row>
    <row r="8" spans="1:6" ht="16.5" customHeight="1">
      <c r="A8" s="74">
        <v>5</v>
      </c>
      <c r="B8" s="75">
        <v>2.5110000000000001</v>
      </c>
      <c r="C8" s="76">
        <v>4.1849999999999996</v>
      </c>
      <c r="D8" s="76">
        <v>0</v>
      </c>
      <c r="E8" s="73">
        <v>4.1849999999999996</v>
      </c>
      <c r="F8" s="73">
        <v>4.1849999999999996</v>
      </c>
    </row>
    <row r="9" spans="1:6" ht="16.5" customHeight="1">
      <c r="A9" s="74">
        <v>6</v>
      </c>
      <c r="B9" s="75">
        <v>3.0131999999999999</v>
      </c>
      <c r="C9" s="76">
        <v>5.0220000000000002</v>
      </c>
      <c r="D9" s="76">
        <v>0</v>
      </c>
      <c r="E9" s="73">
        <v>5.0220000000000002</v>
      </c>
      <c r="F9" s="73">
        <v>5.0220000000000002</v>
      </c>
    </row>
    <row r="10" spans="1:6" ht="16.5" customHeight="1">
      <c r="A10" s="74">
        <v>7</v>
      </c>
      <c r="B10" s="75">
        <v>3.5153999999999996</v>
      </c>
      <c r="C10" s="76">
        <v>5.859</v>
      </c>
      <c r="D10" s="76">
        <v>0</v>
      </c>
      <c r="E10" s="73">
        <v>5.859</v>
      </c>
      <c r="F10" s="73">
        <v>5.859</v>
      </c>
    </row>
    <row r="11" spans="1:6" ht="16.5" customHeight="1">
      <c r="A11" s="74">
        <v>8</v>
      </c>
      <c r="B11" s="75">
        <v>4.0175999999999998</v>
      </c>
      <c r="C11" s="76">
        <v>6.6960000000000006</v>
      </c>
      <c r="D11" s="76">
        <v>0</v>
      </c>
      <c r="E11" s="73">
        <v>6.6960000000000006</v>
      </c>
      <c r="F11" s="73">
        <v>6.6960000000000006</v>
      </c>
    </row>
    <row r="12" spans="1:6" ht="16.5" customHeight="1">
      <c r="A12" s="74">
        <v>9</v>
      </c>
      <c r="B12" s="75">
        <v>4.5197999999999992</v>
      </c>
      <c r="C12" s="76">
        <v>7.5330000000000004</v>
      </c>
      <c r="D12" s="76">
        <v>0</v>
      </c>
      <c r="E12" s="73">
        <v>7.5330000000000004</v>
      </c>
      <c r="F12" s="73">
        <v>7.5330000000000004</v>
      </c>
    </row>
    <row r="13" spans="1:6" ht="16.5" customHeight="1">
      <c r="A13" s="74">
        <v>10</v>
      </c>
      <c r="B13" s="75">
        <v>5.0220000000000002</v>
      </c>
      <c r="C13" s="76">
        <v>8.3699999999999992</v>
      </c>
      <c r="D13" s="75">
        <v>0</v>
      </c>
      <c r="E13" s="73">
        <v>8.3699999999999992</v>
      </c>
      <c r="F13" s="73">
        <v>8.3699999999999992</v>
      </c>
    </row>
    <row r="14" spans="1:6" ht="16.5" customHeight="1">
      <c r="A14" s="74">
        <v>11</v>
      </c>
      <c r="B14" s="75">
        <v>7.4325600000000005</v>
      </c>
      <c r="C14" s="76">
        <v>13.936049999999998</v>
      </c>
      <c r="D14" s="75">
        <v>11.613375</v>
      </c>
      <c r="E14" s="73">
        <v>9.2907000000000011</v>
      </c>
      <c r="F14" s="73">
        <v>11.613375</v>
      </c>
    </row>
    <row r="15" spans="1:6" ht="16.5" customHeight="1">
      <c r="A15" s="74">
        <v>12</v>
      </c>
      <c r="B15" s="75">
        <v>8.1691199999999995</v>
      </c>
      <c r="C15" s="76">
        <v>15.317100000000002</v>
      </c>
      <c r="D15" s="75">
        <v>12.764250000000001</v>
      </c>
      <c r="E15" s="73">
        <v>10.211400000000001</v>
      </c>
      <c r="F15" s="73">
        <v>12.764250000000001</v>
      </c>
    </row>
    <row r="16" spans="1:6" ht="16.5" customHeight="1">
      <c r="A16" s="74">
        <v>13</v>
      </c>
      <c r="B16" s="75">
        <v>8.9056800000000003</v>
      </c>
      <c r="C16" s="76">
        <v>16.698150000000002</v>
      </c>
      <c r="D16" s="75">
        <v>13.915125</v>
      </c>
      <c r="E16" s="73">
        <v>11.132100000000001</v>
      </c>
      <c r="F16" s="73">
        <v>13.915125</v>
      </c>
    </row>
    <row r="17" spans="1:6" ht="16.5" customHeight="1">
      <c r="A17" s="74">
        <v>14</v>
      </c>
      <c r="B17" s="75">
        <v>9.642240000000001</v>
      </c>
      <c r="C17" s="76">
        <v>18.079200000000004</v>
      </c>
      <c r="D17" s="75">
        <v>15.066000000000001</v>
      </c>
      <c r="E17" s="73">
        <v>12.052800000000001</v>
      </c>
      <c r="F17" s="73">
        <v>15.066000000000001</v>
      </c>
    </row>
    <row r="18" spans="1:6" ht="16.5" customHeight="1">
      <c r="A18" s="74">
        <v>15</v>
      </c>
      <c r="B18" s="75">
        <v>10.3788</v>
      </c>
      <c r="C18" s="76">
        <v>19.460249999999998</v>
      </c>
      <c r="D18" s="75">
        <v>16.216875000000002</v>
      </c>
      <c r="E18" s="73">
        <v>12.9735</v>
      </c>
      <c r="F18" s="73">
        <v>16.216875000000002</v>
      </c>
    </row>
    <row r="19" spans="1:6" ht="16.5" customHeight="1">
      <c r="A19" s="74">
        <v>16</v>
      </c>
      <c r="B19" s="75">
        <v>12.881430000000003</v>
      </c>
      <c r="C19" s="76">
        <v>20.8413</v>
      </c>
      <c r="D19" s="75">
        <v>17.890875000000001</v>
      </c>
      <c r="E19" s="73">
        <v>14.312700000000001</v>
      </c>
      <c r="F19" s="73">
        <v>17.890875000000001</v>
      </c>
    </row>
    <row r="20" spans="1:6" ht="16.5" customHeight="1">
      <c r="A20" s="74">
        <v>17</v>
      </c>
      <c r="B20" s="75">
        <v>14.086709999999998</v>
      </c>
      <c r="C20" s="76">
        <v>22.222349999999999</v>
      </c>
      <c r="D20" s="75">
        <v>19.564875000000001</v>
      </c>
      <c r="E20" s="73">
        <v>15.651899999999998</v>
      </c>
      <c r="F20" s="73">
        <v>19.564875000000001</v>
      </c>
    </row>
    <row r="21" spans="1:6" ht="16.5" customHeight="1">
      <c r="A21" s="74">
        <v>18</v>
      </c>
      <c r="B21" s="75">
        <v>15.29199</v>
      </c>
      <c r="C21" s="76">
        <v>23.603399999999997</v>
      </c>
      <c r="D21" s="75">
        <v>21.238875</v>
      </c>
      <c r="E21" s="73">
        <v>16.991100000000003</v>
      </c>
      <c r="F21" s="73">
        <v>21.238875000000004</v>
      </c>
    </row>
    <row r="22" spans="1:6" ht="16.5" customHeight="1">
      <c r="A22" s="74">
        <v>19</v>
      </c>
      <c r="B22" s="75">
        <v>16.49727</v>
      </c>
      <c r="C22" s="76">
        <v>24.984449999999999</v>
      </c>
      <c r="D22" s="75">
        <v>22.912875</v>
      </c>
      <c r="E22" s="73">
        <v>18.330300000000001</v>
      </c>
      <c r="F22" s="73">
        <v>22.912875</v>
      </c>
    </row>
    <row r="23" spans="1:6" ht="16.5" customHeight="1">
      <c r="A23" s="74">
        <v>20</v>
      </c>
      <c r="B23" s="75">
        <v>19.669500000000003</v>
      </c>
      <c r="C23" s="76">
        <v>26.365500000000001</v>
      </c>
      <c r="D23" s="75">
        <v>24.586875000000003</v>
      </c>
      <c r="E23" s="73">
        <v>19.669500000000003</v>
      </c>
      <c r="F23" s="73">
        <v>24.586875000000003</v>
      </c>
    </row>
    <row r="24" spans="1:6" ht="16.5" customHeight="1">
      <c r="A24" s="74">
        <v>21</v>
      </c>
      <c r="B24" s="75">
        <v>21.343500000000002</v>
      </c>
      <c r="C24" s="76">
        <v>27.746549999999999</v>
      </c>
      <c r="D24" s="75">
        <v>26.260875000000002</v>
      </c>
      <c r="E24" s="73">
        <v>21.343500000000002</v>
      </c>
      <c r="F24" s="73">
        <v>26.260875000000002</v>
      </c>
    </row>
    <row r="25" spans="1:6" ht="16.5" customHeight="1">
      <c r="A25" s="74">
        <v>22</v>
      </c>
      <c r="B25" s="75">
        <v>23.017500000000002</v>
      </c>
      <c r="C25" s="76">
        <v>29.127599999999997</v>
      </c>
      <c r="D25" s="75">
        <v>27.934875000000002</v>
      </c>
      <c r="E25" s="73">
        <v>23.017500000000002</v>
      </c>
      <c r="F25" s="73">
        <v>27.934875000000002</v>
      </c>
    </row>
    <row r="26" spans="1:6" ht="16.5" customHeight="1">
      <c r="A26" s="74">
        <v>23</v>
      </c>
      <c r="B26" s="75">
        <v>24.691499999999998</v>
      </c>
      <c r="C26" s="76">
        <v>30.508649999999999</v>
      </c>
      <c r="D26" s="75">
        <v>29.608875000000001</v>
      </c>
      <c r="E26" s="73">
        <v>24.691499999999998</v>
      </c>
      <c r="F26" s="73">
        <v>29.608875000000001</v>
      </c>
    </row>
    <row r="27" spans="1:6" ht="16.5" customHeight="1">
      <c r="A27" s="74">
        <v>24</v>
      </c>
      <c r="B27" s="75">
        <v>26.365500000000001</v>
      </c>
      <c r="C27" s="76">
        <v>31.889699999999991</v>
      </c>
      <c r="D27" s="75">
        <v>31.282874999999997</v>
      </c>
      <c r="E27" s="73">
        <v>26.365500000000001</v>
      </c>
      <c r="F27" s="73">
        <v>31.282874999999997</v>
      </c>
    </row>
    <row r="28" spans="1:6" ht="16.5" customHeight="1">
      <c r="A28" s="74">
        <v>25</v>
      </c>
      <c r="B28" s="75">
        <v>28.039500000000004</v>
      </c>
      <c r="C28" s="76">
        <v>33.27075</v>
      </c>
      <c r="D28" s="75">
        <v>33.27075</v>
      </c>
      <c r="E28" s="73">
        <v>28.039500000000004</v>
      </c>
      <c r="F28" s="73">
        <v>33.27075</v>
      </c>
    </row>
    <row r="29" spans="1:6" ht="16.5" customHeight="1">
      <c r="A29" s="74">
        <v>26</v>
      </c>
      <c r="B29" s="75">
        <v>29.378700000000006</v>
      </c>
      <c r="C29" s="76">
        <v>34.777349999999998</v>
      </c>
      <c r="D29" s="75">
        <v>34.777349999999998</v>
      </c>
      <c r="E29" s="73">
        <v>29.378699999999998</v>
      </c>
      <c r="F29" s="73">
        <v>34.777349999999998</v>
      </c>
    </row>
    <row r="30" spans="1:6" ht="16.5" customHeight="1">
      <c r="A30" s="74">
        <v>27</v>
      </c>
      <c r="B30" s="75">
        <v>30.717900000000004</v>
      </c>
      <c r="C30" s="76">
        <v>36.283950000000004</v>
      </c>
      <c r="D30" s="75">
        <v>36.283950000000004</v>
      </c>
      <c r="E30" s="73">
        <v>30.7179</v>
      </c>
      <c r="F30" s="73">
        <v>36.283950000000004</v>
      </c>
    </row>
    <row r="31" spans="1:6" ht="16.5" customHeight="1">
      <c r="A31" s="74">
        <v>28</v>
      </c>
      <c r="B31" s="75">
        <v>32.057099999999998</v>
      </c>
      <c r="C31" s="76">
        <v>37.790549999999996</v>
      </c>
      <c r="D31" s="75">
        <v>37.790549999999996</v>
      </c>
      <c r="E31" s="73">
        <v>32.057099999999998</v>
      </c>
      <c r="F31" s="73">
        <v>37.79055000000001</v>
      </c>
    </row>
    <row r="32" spans="1:6" ht="16.5" customHeight="1">
      <c r="A32" s="74">
        <v>29</v>
      </c>
      <c r="B32" s="75">
        <v>33.396300000000004</v>
      </c>
      <c r="C32" s="76">
        <v>39.297150000000002</v>
      </c>
      <c r="D32" s="75">
        <v>39.297150000000002</v>
      </c>
      <c r="E32" s="73">
        <v>33.396300000000004</v>
      </c>
      <c r="F32" s="73">
        <v>39.297150000000002</v>
      </c>
    </row>
    <row r="33" spans="1:6" ht="16.5" customHeight="1">
      <c r="A33" s="74">
        <v>30</v>
      </c>
      <c r="B33" s="75">
        <v>34.735500000000002</v>
      </c>
      <c r="C33" s="76">
        <v>40.803750000000001</v>
      </c>
      <c r="D33" s="75">
        <v>40.803750000000001</v>
      </c>
      <c r="E33" s="73">
        <v>34.735500000000002</v>
      </c>
      <c r="F33" s="73">
        <v>40.803750000000001</v>
      </c>
    </row>
    <row r="34" spans="1:6" ht="16.5" customHeight="1">
      <c r="A34" s="74">
        <v>31</v>
      </c>
      <c r="B34" s="75">
        <v>35.739899999999999</v>
      </c>
      <c r="C34" s="76">
        <v>42.31035</v>
      </c>
      <c r="D34" s="75">
        <v>42.31035</v>
      </c>
      <c r="E34" s="73">
        <v>35.739899999999999</v>
      </c>
      <c r="F34" s="73">
        <v>42.31035</v>
      </c>
    </row>
    <row r="35" spans="1:6" ht="16.5" customHeight="1">
      <c r="A35" s="74">
        <v>32</v>
      </c>
      <c r="B35" s="75">
        <v>36.744300000000003</v>
      </c>
      <c r="C35" s="76">
        <v>43.816949999999999</v>
      </c>
      <c r="D35" s="75">
        <v>43.816949999999999</v>
      </c>
      <c r="E35" s="73">
        <v>36.744300000000003</v>
      </c>
      <c r="F35" s="73">
        <v>43.816949999999999</v>
      </c>
    </row>
    <row r="36" spans="1:6" ht="16.5" customHeight="1">
      <c r="A36" s="74">
        <v>33</v>
      </c>
      <c r="B36" s="75">
        <v>37.748699999999999</v>
      </c>
      <c r="C36" s="76">
        <v>45.323549999999997</v>
      </c>
      <c r="D36" s="75">
        <v>45.323549999999997</v>
      </c>
      <c r="E36" s="73">
        <v>37.748699999999999</v>
      </c>
      <c r="F36" s="73">
        <v>45.323549999999997</v>
      </c>
    </row>
    <row r="37" spans="1:6" ht="16.5" customHeight="1">
      <c r="A37" s="74">
        <v>34</v>
      </c>
      <c r="B37" s="75">
        <v>38.753099999999996</v>
      </c>
      <c r="C37" s="76">
        <v>46.830150000000003</v>
      </c>
      <c r="D37" s="75">
        <v>46.830150000000003</v>
      </c>
      <c r="E37" s="73">
        <v>38.753099999999996</v>
      </c>
      <c r="F37" s="73">
        <v>46.830150000000003</v>
      </c>
    </row>
    <row r="38" spans="1:6" ht="16.5" customHeight="1">
      <c r="A38" s="74">
        <v>35</v>
      </c>
      <c r="B38" s="75">
        <v>39.757500000000007</v>
      </c>
      <c r="C38" s="76">
        <v>47.708999999999996</v>
      </c>
      <c r="D38" s="76">
        <v>47.708999999999996</v>
      </c>
      <c r="E38" s="73">
        <v>39.757500000000007</v>
      </c>
      <c r="F38" s="73">
        <v>47.70900000000001</v>
      </c>
    </row>
    <row r="39" spans="1:6" ht="16.5" customHeight="1">
      <c r="A39" s="74">
        <v>36</v>
      </c>
      <c r="B39" s="75">
        <v>40.761899999999997</v>
      </c>
      <c r="C39" s="76">
        <v>47.708999999999996</v>
      </c>
      <c r="D39" s="76">
        <v>47.708999999999996</v>
      </c>
      <c r="E39" s="73">
        <v>40.761899999999997</v>
      </c>
      <c r="F39" s="73">
        <v>47.70900000000001</v>
      </c>
    </row>
    <row r="40" spans="1:6" ht="16.5" customHeight="1">
      <c r="A40" s="74">
        <v>37</v>
      </c>
      <c r="B40" s="75">
        <v>41.766299999999994</v>
      </c>
      <c r="C40" s="76">
        <v>47.708999999999996</v>
      </c>
      <c r="D40" s="76">
        <v>47.708999999999996</v>
      </c>
      <c r="E40" s="73">
        <v>41.766299999999994</v>
      </c>
      <c r="F40" s="73">
        <v>47.70900000000001</v>
      </c>
    </row>
    <row r="41" spans="1:6" ht="16.5" customHeight="1">
      <c r="A41" s="74">
        <v>38</v>
      </c>
      <c r="B41" s="75">
        <v>42.770700000000005</v>
      </c>
      <c r="C41" s="76">
        <v>47.708999999999996</v>
      </c>
      <c r="D41" s="76">
        <v>47.708999999999996</v>
      </c>
      <c r="E41" s="73">
        <v>42.770700000000005</v>
      </c>
      <c r="F41" s="73">
        <v>47.70900000000001</v>
      </c>
    </row>
    <row r="42" spans="1:6" ht="16.5" customHeight="1">
      <c r="A42" s="74">
        <v>39</v>
      </c>
      <c r="B42" s="75">
        <v>43.775100000000002</v>
      </c>
      <c r="C42" s="76">
        <v>47.708999999999996</v>
      </c>
      <c r="D42" s="76">
        <v>47.708999999999996</v>
      </c>
      <c r="E42" s="73">
        <v>43.775100000000002</v>
      </c>
      <c r="F42" s="73">
        <v>47.70900000000001</v>
      </c>
    </row>
    <row r="43" spans="1:6" ht="16.5" customHeight="1">
      <c r="A43" s="74">
        <v>40</v>
      </c>
      <c r="B43" s="75">
        <v>44.779500000000006</v>
      </c>
      <c r="C43" s="76">
        <v>47.708999999999996</v>
      </c>
      <c r="D43" s="76">
        <v>47.708999999999996</v>
      </c>
      <c r="E43" s="73">
        <v>44.779500000000006</v>
      </c>
      <c r="F43" s="73">
        <v>47.70900000000001</v>
      </c>
    </row>
    <row r="44" spans="1:6" ht="16.5" customHeight="1">
      <c r="A44" s="74">
        <v>41</v>
      </c>
      <c r="B44" s="75">
        <v>45.783900000000003</v>
      </c>
      <c r="C44" s="76">
        <v>47.708999999999996</v>
      </c>
      <c r="D44" s="76">
        <v>47.708999999999996</v>
      </c>
      <c r="E44" s="73">
        <v>45.783899999999996</v>
      </c>
      <c r="F44" s="73">
        <v>47.70900000000001</v>
      </c>
    </row>
    <row r="45" spans="1:6" ht="16.5" customHeight="1">
      <c r="A45" s="74">
        <v>42</v>
      </c>
      <c r="B45" s="75">
        <v>46.7883</v>
      </c>
      <c r="C45" s="76">
        <v>47.708999999999996</v>
      </c>
      <c r="D45" s="76">
        <v>47.708999999999996</v>
      </c>
      <c r="E45" s="73">
        <v>46.788300000000007</v>
      </c>
      <c r="F45" s="73">
        <v>47.70900000000001</v>
      </c>
    </row>
    <row r="46" spans="1:6" ht="16.5" customHeight="1">
      <c r="A46" s="74">
        <v>43</v>
      </c>
      <c r="B46" s="75">
        <v>47.708999999999996</v>
      </c>
      <c r="C46" s="76">
        <v>47.708999999999996</v>
      </c>
      <c r="D46" s="76">
        <v>47.708999999999996</v>
      </c>
      <c r="E46" s="73">
        <v>47.70900000000001</v>
      </c>
      <c r="F46" s="73">
        <v>47.70900000000001</v>
      </c>
    </row>
    <row r="47" spans="1:6" ht="16.5" customHeight="1">
      <c r="A47" s="74">
        <v>44</v>
      </c>
      <c r="B47" s="75">
        <v>47.708999999999996</v>
      </c>
      <c r="C47" s="76">
        <v>47.708999999999996</v>
      </c>
      <c r="D47" s="76">
        <v>47.708999999999996</v>
      </c>
      <c r="E47" s="73">
        <v>47.70900000000001</v>
      </c>
      <c r="F47" s="73">
        <v>47.70900000000001</v>
      </c>
    </row>
    <row r="48" spans="1:6" ht="16.5" customHeight="1">
      <c r="A48" s="74">
        <v>45</v>
      </c>
      <c r="B48" s="75">
        <v>47.708999999999996</v>
      </c>
      <c r="C48" s="76">
        <v>47.708999999999996</v>
      </c>
      <c r="D48" s="76">
        <v>47.708999999999996</v>
      </c>
      <c r="E48" s="73">
        <v>47.70900000000001</v>
      </c>
      <c r="F48" s="73">
        <v>47.70900000000001</v>
      </c>
    </row>
  </sheetData>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
  <sheetViews>
    <sheetView workbookViewId="0"/>
  </sheetViews>
  <sheetFormatPr defaultRowHeight="13.5"/>
  <cols>
    <col min="1" max="1" width="10.625" style="81" customWidth="1"/>
    <col min="2" max="2" width="11.375" style="81" customWidth="1"/>
    <col min="3" max="10" width="9" style="81"/>
    <col min="11" max="11" width="17.875" style="81" bestFit="1" customWidth="1"/>
    <col min="12" max="12" width="14.625" style="81" customWidth="1"/>
    <col min="13" max="16384" width="9" style="81"/>
  </cols>
  <sheetData>
    <row r="1" spans="1:6">
      <c r="A1" s="79" t="s">
        <v>7</v>
      </c>
      <c r="B1" s="80">
        <v>1</v>
      </c>
      <c r="C1" s="80">
        <v>4</v>
      </c>
      <c r="D1" s="80">
        <v>7</v>
      </c>
      <c r="E1" s="80">
        <v>8</v>
      </c>
      <c r="F1" s="81" t="s">
        <v>78</v>
      </c>
    </row>
    <row r="2" spans="1:6">
      <c r="A2" s="79">
        <v>1</v>
      </c>
      <c r="B2" s="82">
        <v>6700</v>
      </c>
      <c r="C2" s="79">
        <v>6300</v>
      </c>
      <c r="D2" s="82">
        <v>9100</v>
      </c>
      <c r="E2" s="79">
        <v>8500</v>
      </c>
    </row>
    <row r="3" spans="1:6">
      <c r="A3" s="79">
        <v>2</v>
      </c>
      <c r="B3" s="82">
        <v>8600</v>
      </c>
      <c r="C3" s="79">
        <v>8100</v>
      </c>
      <c r="D3" s="79">
        <v>11100</v>
      </c>
      <c r="E3" s="79">
        <v>11000</v>
      </c>
    </row>
    <row r="4" spans="1:6">
      <c r="A4" s="79">
        <v>3</v>
      </c>
      <c r="B4" s="79">
        <v>9700</v>
      </c>
      <c r="C4" s="79">
        <v>9200</v>
      </c>
      <c r="D4" s="82">
        <v>12300</v>
      </c>
      <c r="E4" s="82">
        <v>11900</v>
      </c>
    </row>
    <row r="5" spans="1:6">
      <c r="A5" s="79">
        <v>4</v>
      </c>
      <c r="B5" s="79">
        <v>10300</v>
      </c>
      <c r="C5" s="82">
        <v>9800</v>
      </c>
      <c r="D5" s="82">
        <v>13300</v>
      </c>
      <c r="E5" s="79">
        <v>12900</v>
      </c>
    </row>
    <row r="6" spans="1:6">
      <c r="A6" s="79">
        <v>5</v>
      </c>
      <c r="B6" s="79">
        <v>10700</v>
      </c>
      <c r="C6" s="79">
        <v>10600</v>
      </c>
    </row>
    <row r="7" spans="1:6">
      <c r="A7" s="79">
        <v>6</v>
      </c>
      <c r="B7" s="82">
        <v>11300</v>
      </c>
      <c r="C7" s="82">
        <v>11400</v>
      </c>
    </row>
    <row r="8" spans="1:6">
      <c r="A8" s="79">
        <v>7</v>
      </c>
      <c r="B8" s="82">
        <v>12200</v>
      </c>
      <c r="C8" s="79">
        <v>12300</v>
      </c>
    </row>
    <row r="9" spans="1:6">
      <c r="A9" s="79">
        <v>8</v>
      </c>
      <c r="B9" s="79">
        <v>12800</v>
      </c>
      <c r="C9" s="79">
        <v>13900</v>
      </c>
    </row>
    <row r="10" spans="1:6">
      <c r="A10" s="79">
        <v>9</v>
      </c>
      <c r="B10" s="79">
        <v>14500</v>
      </c>
    </row>
    <row r="11" spans="1:6">
      <c r="A11" s="83">
        <v>10</v>
      </c>
      <c r="B11" s="79">
        <v>0</v>
      </c>
      <c r="C11" s="79">
        <v>0</v>
      </c>
      <c r="D11" s="79">
        <v>11600</v>
      </c>
      <c r="E11" s="79">
        <v>11300</v>
      </c>
    </row>
  </sheetData>
  <phoneticPr fontId="1"/>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9"/>
  <sheetViews>
    <sheetView workbookViewId="0"/>
  </sheetViews>
  <sheetFormatPr defaultRowHeight="12"/>
  <cols>
    <col min="1" max="16384" width="9" style="31"/>
  </cols>
  <sheetData>
    <row r="1" spans="1:2" ht="13.5">
      <c r="A1" s="77" t="s">
        <v>72</v>
      </c>
      <c r="B1" s="77" t="s">
        <v>73</v>
      </c>
    </row>
    <row r="2" spans="1:2" ht="13.5">
      <c r="A2" s="77">
        <v>1</v>
      </c>
      <c r="B2" s="78">
        <v>65000</v>
      </c>
    </row>
    <row r="3" spans="1:2" ht="13.5">
      <c r="A3" s="77">
        <v>2</v>
      </c>
      <c r="B3" s="78">
        <v>59550</v>
      </c>
    </row>
    <row r="4" spans="1:2" ht="13.5">
      <c r="A4" s="77">
        <v>3</v>
      </c>
      <c r="B4" s="78">
        <v>54150</v>
      </c>
    </row>
    <row r="5" spans="1:2" ht="13.5">
      <c r="A5" s="77">
        <v>4</v>
      </c>
      <c r="B5" s="78">
        <v>43350</v>
      </c>
    </row>
    <row r="6" spans="1:2" ht="13.5">
      <c r="A6" s="77">
        <v>5</v>
      </c>
      <c r="B6" s="78">
        <v>32500</v>
      </c>
    </row>
    <row r="7" spans="1:2" ht="13.5">
      <c r="A7" s="77">
        <v>6</v>
      </c>
      <c r="B7" s="78">
        <v>27100</v>
      </c>
    </row>
    <row r="8" spans="1:2" ht="13.5">
      <c r="A8" s="77">
        <v>7</v>
      </c>
      <c r="B8" s="78">
        <v>21700</v>
      </c>
    </row>
    <row r="9" spans="1:2" ht="13.5">
      <c r="A9" s="77">
        <v>8</v>
      </c>
      <c r="B9" s="77">
        <v>0</v>
      </c>
    </row>
  </sheetData>
  <phoneticPr fontId="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2:H24"/>
  <sheetViews>
    <sheetView showGridLines="0" zoomScale="80" zoomScaleNormal="80" workbookViewId="0">
      <selection activeCell="K6" sqref="K6"/>
    </sheetView>
  </sheetViews>
  <sheetFormatPr defaultRowHeight="13.5"/>
  <cols>
    <col min="1" max="1" width="4.375" customWidth="1"/>
    <col min="2" max="2" width="0.375" customWidth="1"/>
    <col min="3" max="3" width="8.25" customWidth="1"/>
    <col min="4" max="4" width="12.375" customWidth="1"/>
    <col min="5" max="5" width="29.625" customWidth="1"/>
    <col min="6" max="6" width="15" customWidth="1"/>
    <col min="7" max="7" width="14.375" customWidth="1"/>
  </cols>
  <sheetData>
    <row r="2" spans="3:8" ht="0.95" customHeight="1">
      <c r="C2" s="124"/>
      <c r="D2" s="125"/>
      <c r="E2" s="125"/>
      <c r="F2" s="124"/>
      <c r="G2" s="124"/>
      <c r="H2" s="124"/>
    </row>
    <row r="3" spans="3:8" ht="21.6" customHeight="1">
      <c r="C3" s="434" t="s">
        <v>118</v>
      </c>
      <c r="D3" s="428" t="s">
        <v>133</v>
      </c>
      <c r="E3" s="432" t="s">
        <v>132</v>
      </c>
      <c r="F3" s="436" t="s">
        <v>119</v>
      </c>
      <c r="G3" s="437" t="s">
        <v>131</v>
      </c>
      <c r="H3" s="124"/>
    </row>
    <row r="4" spans="3:8" ht="21.6" customHeight="1">
      <c r="C4" s="435"/>
      <c r="D4" s="429"/>
      <c r="E4" s="433"/>
      <c r="F4" s="433"/>
      <c r="G4" s="438"/>
      <c r="H4" s="124"/>
    </row>
    <row r="5" spans="3:8" ht="15.95" customHeight="1">
      <c r="C5" s="129">
        <v>1</v>
      </c>
      <c r="D5" s="132">
        <v>65000</v>
      </c>
      <c r="E5" s="137"/>
      <c r="F5" s="144" t="s">
        <v>120</v>
      </c>
      <c r="G5" s="141"/>
      <c r="H5" s="124"/>
    </row>
    <row r="6" spans="3:8" ht="15.95" customHeight="1">
      <c r="C6" s="129">
        <v>2</v>
      </c>
      <c r="D6" s="132">
        <v>59550</v>
      </c>
      <c r="E6" s="137" t="s">
        <v>134</v>
      </c>
      <c r="F6" s="144" t="s">
        <v>121</v>
      </c>
      <c r="G6" s="141"/>
      <c r="H6" s="124"/>
    </row>
    <row r="7" spans="3:8" ht="15.95" customHeight="1">
      <c r="C7" s="129">
        <v>3</v>
      </c>
      <c r="D7" s="132">
        <v>54150</v>
      </c>
      <c r="E7" s="137" t="s">
        <v>135</v>
      </c>
      <c r="F7" s="144" t="s">
        <v>122</v>
      </c>
      <c r="G7" s="136" t="s">
        <v>122</v>
      </c>
      <c r="H7" s="124"/>
    </row>
    <row r="8" spans="3:8" ht="16.5" customHeight="1">
      <c r="C8" s="426">
        <v>4</v>
      </c>
      <c r="D8" s="133">
        <v>43350</v>
      </c>
      <c r="E8" s="138" t="s">
        <v>136</v>
      </c>
      <c r="F8" s="145" t="s">
        <v>123</v>
      </c>
      <c r="G8" s="130" t="s">
        <v>123</v>
      </c>
      <c r="H8" s="124"/>
    </row>
    <row r="9" spans="3:8" ht="16.5" customHeight="1">
      <c r="C9" s="435"/>
      <c r="D9" s="134"/>
      <c r="E9" s="139" t="s">
        <v>137</v>
      </c>
      <c r="F9" s="146"/>
      <c r="G9" s="131"/>
      <c r="H9" s="124"/>
    </row>
    <row r="10" spans="3:8" ht="16.5" customHeight="1">
      <c r="C10" s="426">
        <v>5</v>
      </c>
      <c r="D10" s="133">
        <v>32500</v>
      </c>
      <c r="E10" s="138" t="s">
        <v>138</v>
      </c>
      <c r="F10" s="145" t="s">
        <v>124</v>
      </c>
      <c r="G10" s="130" t="s">
        <v>124</v>
      </c>
      <c r="H10" s="124"/>
    </row>
    <row r="11" spans="3:8" ht="16.5" customHeight="1">
      <c r="C11" s="426"/>
      <c r="D11" s="133"/>
      <c r="E11" s="138" t="s">
        <v>139</v>
      </c>
      <c r="F11" s="145"/>
      <c r="G11" s="142" t="s">
        <v>129</v>
      </c>
      <c r="H11" s="124"/>
    </row>
    <row r="12" spans="3:8" ht="16.5" customHeight="1">
      <c r="C12" s="435"/>
      <c r="D12" s="134"/>
      <c r="E12" s="139" t="s">
        <v>140</v>
      </c>
      <c r="F12" s="146"/>
      <c r="G12" s="143"/>
      <c r="H12" s="124"/>
    </row>
    <row r="13" spans="3:8" ht="16.5" customHeight="1">
      <c r="C13" s="129">
        <v>6</v>
      </c>
      <c r="D13" s="132">
        <v>27100</v>
      </c>
      <c r="E13" s="137" t="s">
        <v>141</v>
      </c>
      <c r="F13" s="144" t="s">
        <v>125</v>
      </c>
      <c r="G13" s="141" t="s">
        <v>145</v>
      </c>
      <c r="H13" s="124"/>
    </row>
    <row r="14" spans="3:8" ht="16.5" customHeight="1">
      <c r="C14" s="426">
        <v>7</v>
      </c>
      <c r="D14" s="133">
        <v>21700</v>
      </c>
      <c r="E14" s="138" t="s">
        <v>142</v>
      </c>
      <c r="F14" s="145" t="s">
        <v>126</v>
      </c>
      <c r="G14" s="130" t="s">
        <v>125</v>
      </c>
      <c r="H14" s="124"/>
    </row>
    <row r="15" spans="3:8" ht="16.5" customHeight="1">
      <c r="C15" s="435"/>
      <c r="D15" s="134"/>
      <c r="E15" s="139" t="s">
        <v>143</v>
      </c>
      <c r="F15" s="146"/>
      <c r="G15" s="131" t="s">
        <v>126</v>
      </c>
      <c r="H15" s="124"/>
    </row>
    <row r="16" spans="3:8" ht="16.5" customHeight="1">
      <c r="C16" s="426">
        <v>8</v>
      </c>
      <c r="D16" s="148">
        <v>0</v>
      </c>
      <c r="E16" s="138" t="s">
        <v>144</v>
      </c>
      <c r="F16" s="145" t="s">
        <v>127</v>
      </c>
      <c r="G16" s="130" t="s">
        <v>127</v>
      </c>
      <c r="H16" s="124"/>
    </row>
    <row r="17" spans="3:8" ht="16.5" customHeight="1">
      <c r="C17" s="427"/>
      <c r="D17" s="135"/>
      <c r="E17" s="140"/>
      <c r="F17" s="147" t="s">
        <v>128</v>
      </c>
      <c r="G17" s="128" t="s">
        <v>128</v>
      </c>
      <c r="H17" s="124"/>
    </row>
    <row r="18" spans="3:8" ht="5.25" customHeight="1">
      <c r="C18" s="126"/>
      <c r="D18" s="127"/>
      <c r="E18" s="127"/>
      <c r="F18" s="127"/>
      <c r="G18" s="127"/>
      <c r="H18" s="124"/>
    </row>
    <row r="19" spans="3:8" ht="14.25">
      <c r="C19" s="430" t="s">
        <v>130</v>
      </c>
      <c r="D19" s="431"/>
      <c r="E19" s="431"/>
      <c r="F19" s="431"/>
      <c r="G19" s="431"/>
      <c r="H19" s="124"/>
    </row>
    <row r="20" spans="3:8" ht="14.25">
      <c r="C20" s="431"/>
      <c r="D20" s="431"/>
      <c r="E20" s="431"/>
      <c r="F20" s="431"/>
      <c r="G20" s="431"/>
      <c r="H20" s="124"/>
    </row>
    <row r="21" spans="3:8" ht="14.25">
      <c r="C21" s="431"/>
      <c r="D21" s="431"/>
      <c r="E21" s="431"/>
      <c r="F21" s="431"/>
      <c r="G21" s="431"/>
      <c r="H21" s="124"/>
    </row>
    <row r="22" spans="3:8" ht="14.25">
      <c r="C22" s="124"/>
      <c r="D22" s="124"/>
      <c r="E22" s="124"/>
      <c r="F22" s="124"/>
      <c r="G22" s="124"/>
      <c r="H22" s="124"/>
    </row>
    <row r="23" spans="3:8" ht="14.25">
      <c r="C23" s="124"/>
      <c r="D23" s="124"/>
      <c r="E23" s="124"/>
      <c r="F23" s="124"/>
      <c r="G23" s="124"/>
      <c r="H23" s="124"/>
    </row>
    <row r="24" spans="3:8" ht="14.25">
      <c r="C24" s="124"/>
      <c r="D24" s="124"/>
      <c r="E24" s="124"/>
      <c r="F24" s="124"/>
      <c r="G24" s="124"/>
      <c r="H24" s="124"/>
    </row>
  </sheetData>
  <mergeCells count="10">
    <mergeCell ref="C16:C17"/>
    <mergeCell ref="D3:D4"/>
    <mergeCell ref="C19:G21"/>
    <mergeCell ref="E3:E4"/>
    <mergeCell ref="C3:C4"/>
    <mergeCell ref="F3:F4"/>
    <mergeCell ref="G3:G4"/>
    <mergeCell ref="C8:C9"/>
    <mergeCell ref="C10:C12"/>
    <mergeCell ref="C14:C15"/>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3</vt:i4>
      </vt:variant>
    </vt:vector>
  </HeadingPairs>
  <TitlesOfParts>
    <vt:vector size="14" baseType="lpstr">
      <vt:lpstr>試算表</vt:lpstr>
      <vt:lpstr>試算表(ピーク時特例用)</vt:lpstr>
      <vt:lpstr>1</vt:lpstr>
      <vt:lpstr>4</vt:lpstr>
      <vt:lpstr>7</vt:lpstr>
      <vt:lpstr>8</vt:lpstr>
      <vt:lpstr>21</vt:lpstr>
      <vt:lpstr>支給率表(退手見直し毎に修正)</vt:lpstr>
      <vt:lpstr>調整基本額</vt:lpstr>
      <vt:lpstr>調整額(退手見直し毎に修正)</vt:lpstr>
      <vt:lpstr>調整額区分一覧</vt:lpstr>
      <vt:lpstr>'4'!Print_Area</vt:lpstr>
      <vt:lpstr>試算表!Print_Area</vt:lpstr>
      <vt:lpstr>'試算表(ピーク時特例用)'!Print_Area</vt:lpstr>
    </vt:vector>
  </TitlesOfParts>
  <Company>OKAYAMAKEN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前田俊寛</dc:creator>
  <cp:lastModifiedBy>近藤　元輝</cp:lastModifiedBy>
  <cp:lastPrinted>2023-03-15T01:06:49Z</cp:lastPrinted>
  <dcterms:created xsi:type="dcterms:W3CDTF">2017-09-26T07:07:04Z</dcterms:created>
  <dcterms:modified xsi:type="dcterms:W3CDTF">2026-02-10T02:37:44Z</dcterms:modified>
</cp:coreProperties>
</file>