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landisk-hukuri\share-hukuri\6.給付班\０２ 給付関係\07　介護休業手当金\"/>
    </mc:Choice>
  </mc:AlternateContent>
  <xr:revisionPtr revIDLastSave="0" documentId="13_ncr:1_{07EF444D-9563-46F4-BFBF-CDE0535C62C8}" xr6:coauthVersionLast="47" xr6:coauthVersionMax="47" xr10:uidLastSave="{00000000-0000-0000-0000-000000000000}"/>
  <workbookProtection workbookAlgorithmName="SHA-512" workbookHashValue="nEDSE3g+mbGBtp4hn/CszOpjjw3F1cpwBUNIGizQn8RZ/cwzPtgnJr6XOcPa+ZR9kyMsrfrta9dAsRG1vcvGuQ==" workbookSaltValue="2j2kTTCPP8XEENOuEO3eRg==" workbookSpinCount="100000" lockStructure="1"/>
  <bookViews>
    <workbookView xWindow="480" yWindow="45" windowWidth="20775" windowHeight="15480" tabRatio="736" firstSheet="3" activeTab="6" xr2:uid="{00000000-000D-0000-FFFF-FFFF00000000}"/>
  </bookViews>
  <sheets>
    <sheet name="基礎情報入力シート" sheetId="54" r:id="rId1"/>
    <sheet name="控除額の算定表" sheetId="10" r:id="rId2"/>
    <sheet name="日単位_フルタイム" sheetId="58" r:id="rId3"/>
    <sheet name="日単位_短時間" sheetId="59" r:id="rId4"/>
    <sheet name="時間単位_フルタイム" sheetId="60" r:id="rId5"/>
    <sheet name="時間単位_短時間" sheetId="61" r:id="rId6"/>
    <sheet name="掛金率等計算シート" sheetId="56" r:id="rId7"/>
  </sheets>
  <definedNames>
    <definedName name="_xlnm.Print_Area" localSheetId="0">基礎情報入力シート!$A$1:$X$41</definedName>
    <definedName name="_xlnm.Print_Area" localSheetId="4">時間単位_フルタイム!$A$1:$AX$35</definedName>
    <definedName name="_xlnm.Print_Area" localSheetId="5">時間単位_短時間!$A$1:$AK$23</definedName>
    <definedName name="_xlnm.Print_Area" localSheetId="2">日単位_フルタイム!$A$1:$AX$40</definedName>
    <definedName name="_xlnm.Print_Area" localSheetId="3">日単位_短時間!$A$1:$AX$37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15" i="54" l="1"/>
  <c r="S4" i="54"/>
  <c r="P17" i="61"/>
  <c r="I13" i="61"/>
  <c r="P13" i="61"/>
  <c r="E21" i="61" s="1"/>
  <c r="P29" i="60"/>
  <c r="P25" i="60"/>
  <c r="P21" i="60"/>
  <c r="C7" i="60"/>
  <c r="I31" i="59"/>
  <c r="I27" i="59"/>
  <c r="C31" i="59"/>
  <c r="AE27" i="59"/>
  <c r="I20" i="59"/>
  <c r="C7" i="59"/>
  <c r="U35" i="58"/>
  <c r="I31" i="58"/>
  <c r="I25" i="58"/>
  <c r="C12" i="58"/>
  <c r="C7" i="58"/>
  <c r="C1" i="56"/>
  <c r="D1" i="56"/>
  <c r="E1" i="56"/>
  <c r="F1" i="56"/>
  <c r="G1" i="56"/>
  <c r="H1" i="56"/>
  <c r="I1" i="56"/>
  <c r="J1" i="56"/>
  <c r="K1" i="56"/>
  <c r="B1" i="56"/>
  <c r="A50" i="56"/>
  <c r="A49" i="56"/>
  <c r="A48" i="56"/>
  <c r="A47" i="56"/>
  <c r="A46" i="56"/>
  <c r="A45" i="56"/>
  <c r="A44" i="56"/>
  <c r="A43" i="56"/>
  <c r="A42" i="56"/>
  <c r="A41" i="56"/>
  <c r="A40" i="56"/>
  <c r="A39" i="56"/>
  <c r="A38" i="56"/>
  <c r="A37" i="56"/>
  <c r="A36" i="56"/>
  <c r="A35" i="56"/>
  <c r="A34" i="56"/>
  <c r="A33" i="56"/>
  <c r="A32" i="56"/>
  <c r="A31" i="56"/>
  <c r="A30" i="56"/>
  <c r="A29" i="56"/>
  <c r="A28" i="56"/>
  <c r="A27" i="56"/>
  <c r="A26" i="56"/>
  <c r="A25" i="56"/>
  <c r="A24" i="56"/>
  <c r="A23" i="56"/>
  <c r="A22" i="56"/>
  <c r="A21" i="56"/>
  <c r="A20" i="56"/>
  <c r="A19" i="56"/>
  <c r="A18" i="56"/>
  <c r="A17" i="56"/>
  <c r="A16" i="56"/>
  <c r="A15" i="56"/>
  <c r="A14" i="56"/>
  <c r="A13" i="56"/>
  <c r="A12" i="56"/>
  <c r="A11" i="56"/>
  <c r="A10" i="56"/>
  <c r="A9" i="56"/>
  <c r="A8" i="56"/>
  <c r="A7" i="56"/>
  <c r="A6" i="56"/>
  <c r="A5" i="56"/>
  <c r="A4" i="56"/>
  <c r="A3" i="56"/>
  <c r="E7" i="10"/>
  <c r="E3" i="10"/>
  <c r="V18" i="54" l="1"/>
  <c r="W19" i="58" s="1"/>
  <c r="V17" i="54"/>
  <c r="V13" i="54"/>
  <c r="V19" i="54"/>
  <c r="V14" i="54"/>
  <c r="K32" i="10"/>
  <c r="K23" i="10"/>
  <c r="W14" i="60" l="1"/>
  <c r="W23" i="54"/>
  <c r="S24" i="54" l="1"/>
  <c r="V16" i="54"/>
  <c r="S10" i="54"/>
  <c r="C7" i="61" l="1"/>
  <c r="C14" i="59"/>
  <c r="C19" i="58"/>
  <c r="C14" i="60"/>
  <c r="N7" i="60"/>
  <c r="U7" i="60" l="1"/>
  <c r="AF7" i="60" s="1"/>
  <c r="O31" i="59"/>
  <c r="U35" i="59" s="1"/>
  <c r="N7" i="59"/>
  <c r="U7" i="59" s="1"/>
  <c r="AF7" i="59" s="1"/>
  <c r="C20" i="59" s="1"/>
  <c r="O27" i="59"/>
  <c r="E35" i="59" s="1"/>
  <c r="E21" i="60" l="1"/>
  <c r="W21" i="60" s="1"/>
  <c r="E33" i="60" s="1"/>
  <c r="N7" i="58" l="1"/>
  <c r="U7" i="58" s="1"/>
  <c r="AF7" i="58" s="1"/>
  <c r="C25" i="58" s="1"/>
  <c r="N12" i="58" l="1"/>
  <c r="U12" i="58" l="1"/>
  <c r="AF12" i="58" s="1"/>
  <c r="C31" i="58" s="1"/>
  <c r="P32" i="10" l="1"/>
  <c r="V21" i="54" s="1"/>
  <c r="AB31" i="58" s="1"/>
  <c r="E15" i="10" l="1"/>
  <c r="P15" i="10" s="1"/>
  <c r="J7" i="10"/>
  <c r="J3" i="10"/>
  <c r="I4" i="10"/>
  <c r="AH19" i="58" l="1"/>
  <c r="N35" i="58" s="1"/>
  <c r="O25" i="58"/>
  <c r="V25" i="58" s="1"/>
  <c r="O31" i="58"/>
  <c r="V31" i="58" s="1"/>
  <c r="AH31" i="58" s="1"/>
  <c r="E39" i="58" s="1"/>
  <c r="P7" i="10"/>
  <c r="P11" i="10" s="1"/>
  <c r="P3" i="10"/>
  <c r="P19" i="10" s="1"/>
  <c r="AH14" i="60" l="1"/>
  <c r="M14" i="59"/>
  <c r="O20" i="59"/>
  <c r="V20" i="59" s="1"/>
  <c r="N14" i="60"/>
  <c r="E25" i="60" s="1"/>
  <c r="W25" i="60" s="1"/>
  <c r="M33" i="60" s="1"/>
  <c r="N19" i="58"/>
  <c r="N7" i="61"/>
  <c r="E17" i="61" s="1"/>
  <c r="W17" i="61" s="1"/>
  <c r="M21" i="61" s="1"/>
  <c r="S21" i="61" s="1"/>
  <c r="P23" i="10"/>
  <c r="V20" i="54" s="1"/>
  <c r="AB20" i="59" l="1"/>
  <c r="AB25" i="58"/>
  <c r="E29" i="60"/>
  <c r="W29" i="60" s="1"/>
  <c r="U33" i="60" s="1"/>
  <c r="AA33" i="60" s="1"/>
  <c r="Y27" i="59"/>
  <c r="AK27" i="59" s="1"/>
  <c r="M35" i="59" s="1"/>
  <c r="Z35" i="59" s="1"/>
  <c r="F35" i="58"/>
  <c r="AA35" i="58" s="1"/>
  <c r="M39" i="58" s="1"/>
  <c r="AH20" i="59" l="1"/>
  <c r="AG25" i="58" l="1"/>
  <c r="G28" i="54" l="1"/>
  <c r="Y39" i="58"/>
  <c r="AE39" i="58" s="1"/>
  <c r="S28" i="5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福利課</author>
  </authors>
  <commentList>
    <comment ref="E8" authorId="0" shapeId="0" xr:uid="{00000000-0006-0000-0000-000001000000}">
      <text>
        <r>
          <rPr>
            <b/>
            <sz val="9"/>
            <color indexed="81"/>
            <rFont val="MS P ゴシック"/>
            <family val="3"/>
            <charset val="128"/>
          </rPr>
          <t>入力形式
1900/00/00</t>
        </r>
      </text>
    </comment>
  </commentList>
</comments>
</file>

<file path=xl/sharedStrings.xml><?xml version="1.0" encoding="utf-8"?>
<sst xmlns="http://schemas.openxmlformats.org/spreadsheetml/2006/main" count="438" uniqueCount="184">
  <si>
    <t>給料月額</t>
    <rPh sb="0" eb="2">
      <t>キュウリョウ</t>
    </rPh>
    <rPh sb="2" eb="4">
      <t>ゲツガク</t>
    </rPh>
    <phoneticPr fontId="2"/>
  </si>
  <si>
    <t>扶養手当</t>
    <rPh sb="0" eb="2">
      <t>フヨウ</t>
    </rPh>
    <rPh sb="2" eb="4">
      <t>テアテ</t>
    </rPh>
    <phoneticPr fontId="2"/>
  </si>
  <si>
    <t>円</t>
    <rPh sb="0" eb="1">
      <t>エン</t>
    </rPh>
    <phoneticPr fontId="2"/>
  </si>
  <si>
    <t>互助掛金</t>
    <rPh sb="0" eb="2">
      <t>ゴジョ</t>
    </rPh>
    <rPh sb="2" eb="3">
      <t>カ</t>
    </rPh>
    <rPh sb="3" eb="4">
      <t>キン</t>
    </rPh>
    <phoneticPr fontId="2"/>
  </si>
  <si>
    <t>組合員番号</t>
    <rPh sb="0" eb="3">
      <t>クミアイイン</t>
    </rPh>
    <rPh sb="3" eb="5">
      <t>バンゴウ</t>
    </rPh>
    <phoneticPr fontId="2"/>
  </si>
  <si>
    <t>氏名</t>
    <rPh sb="0" eb="2">
      <t>シメイ</t>
    </rPh>
    <phoneticPr fontId="2"/>
  </si>
  <si>
    <t>（10円未満四捨五入）</t>
    <rPh sb="3" eb="4">
      <t>エン</t>
    </rPh>
    <rPh sb="4" eb="6">
      <t>ミマン</t>
    </rPh>
    <rPh sb="6" eb="10">
      <t>シシャゴニュウ</t>
    </rPh>
    <phoneticPr fontId="2"/>
  </si>
  <si>
    <t>（円未満切り捨て）</t>
    <rPh sb="1" eb="2">
      <t>エン</t>
    </rPh>
    <rPh sb="2" eb="4">
      <t>ミマン</t>
    </rPh>
    <rPh sb="4" eb="5">
      <t>キ</t>
    </rPh>
    <rPh sb="6" eb="7">
      <t>ス</t>
    </rPh>
    <phoneticPr fontId="2"/>
  </si>
  <si>
    <t>日</t>
    <rPh sb="0" eb="1">
      <t>ニチ</t>
    </rPh>
    <phoneticPr fontId="2"/>
  </si>
  <si>
    <t>日</t>
    <rPh sb="0" eb="1">
      <t>ヒ</t>
    </rPh>
    <phoneticPr fontId="2"/>
  </si>
  <si>
    <t>＝</t>
    <phoneticPr fontId="2"/>
  </si>
  <si>
    <t>標準報酬月額</t>
    <rPh sb="0" eb="2">
      <t>ヒョウジュン</t>
    </rPh>
    <rPh sb="2" eb="4">
      <t>ホウシュウ</t>
    </rPh>
    <rPh sb="4" eb="6">
      <t>ゲツガク</t>
    </rPh>
    <phoneticPr fontId="2"/>
  </si>
  <si>
    <t>手当金給付上限</t>
    <rPh sb="0" eb="3">
      <t>テアテキン</t>
    </rPh>
    <rPh sb="3" eb="5">
      <t>キュウフ</t>
    </rPh>
    <rPh sb="5" eb="7">
      <t>ジョウゲン</t>
    </rPh>
    <phoneticPr fontId="2"/>
  </si>
  <si>
    <t>厚生年金</t>
    <rPh sb="0" eb="2">
      <t>コウセイ</t>
    </rPh>
    <rPh sb="2" eb="4">
      <t>ネンキン</t>
    </rPh>
    <phoneticPr fontId="2"/>
  </si>
  <si>
    <t>退職等年金</t>
    <rPh sb="0" eb="2">
      <t>タイショク</t>
    </rPh>
    <rPh sb="2" eb="3">
      <t>トウ</t>
    </rPh>
    <rPh sb="3" eb="5">
      <t>ネンキン</t>
    </rPh>
    <phoneticPr fontId="2"/>
  </si>
  <si>
    <t>地域手当</t>
    <rPh sb="0" eb="2">
      <t>チイキ</t>
    </rPh>
    <rPh sb="2" eb="4">
      <t>テアテ</t>
    </rPh>
    <phoneticPr fontId="2"/>
  </si>
  <si>
    <t>住居手当</t>
    <rPh sb="0" eb="2">
      <t>ジュウキョ</t>
    </rPh>
    <rPh sb="2" eb="4">
      <t>テアテ</t>
    </rPh>
    <phoneticPr fontId="2"/>
  </si>
  <si>
    <t>初任給調整手当</t>
    <rPh sb="0" eb="3">
      <t>ショニンキュウ</t>
    </rPh>
    <rPh sb="3" eb="5">
      <t>チョウセイ</t>
    </rPh>
    <rPh sb="5" eb="7">
      <t>テアテ</t>
    </rPh>
    <phoneticPr fontId="2"/>
  </si>
  <si>
    <t>通勤手当</t>
    <rPh sb="0" eb="2">
      <t>ツウキン</t>
    </rPh>
    <rPh sb="2" eb="4">
      <t>テアテ</t>
    </rPh>
    <phoneticPr fontId="2"/>
  </si>
  <si>
    <t>単身赴任手当</t>
    <rPh sb="0" eb="2">
      <t>タンシン</t>
    </rPh>
    <rPh sb="2" eb="4">
      <t>フニン</t>
    </rPh>
    <rPh sb="4" eb="6">
      <t>テアテ</t>
    </rPh>
    <phoneticPr fontId="2"/>
  </si>
  <si>
    <t>×</t>
    <phoneticPr fontId="2"/>
  </si>
  <si>
    <t>（</t>
    <phoneticPr fontId="2"/>
  </si>
  <si>
    <t>）</t>
    <phoneticPr fontId="2"/>
  </si>
  <si>
    <t>（１）標準報酬日額</t>
    <rPh sb="3" eb="5">
      <t>ヒョウジュン</t>
    </rPh>
    <rPh sb="5" eb="7">
      <t>ホウシュウ</t>
    </rPh>
    <rPh sb="7" eb="9">
      <t>ニチガク</t>
    </rPh>
    <phoneticPr fontId="2"/>
  </si>
  <si>
    <t>（２）給料日額</t>
    <rPh sb="3" eb="5">
      <t>キュウリョウ</t>
    </rPh>
    <rPh sb="5" eb="7">
      <t>ニチガク</t>
    </rPh>
    <phoneticPr fontId="2"/>
  </si>
  <si>
    <t>介護休業手当金</t>
    <rPh sb="0" eb="2">
      <t>カイゴ</t>
    </rPh>
    <rPh sb="2" eb="4">
      <t>キュウギョウ</t>
    </rPh>
    <rPh sb="4" eb="7">
      <t>テアテキン</t>
    </rPh>
    <phoneticPr fontId="2"/>
  </si>
  <si>
    <t>－</t>
    <phoneticPr fontId="2"/>
  </si>
  <si>
    <t>=</t>
    <phoneticPr fontId="2"/>
  </si>
  <si>
    <t>＋</t>
    <phoneticPr fontId="2"/>
  </si>
  <si>
    <t>Ａ</t>
    <phoneticPr fontId="2"/>
  </si>
  <si>
    <t>減額対象の手当</t>
    <rPh sb="0" eb="2">
      <t>ゲンガク</t>
    </rPh>
    <rPh sb="2" eb="4">
      <t>タイショウ</t>
    </rPh>
    <rPh sb="5" eb="7">
      <t>テアテ</t>
    </rPh>
    <phoneticPr fontId="2"/>
  </si>
  <si>
    <t>要勤務日数</t>
    <rPh sb="0" eb="1">
      <t>ヨウ</t>
    </rPh>
    <rPh sb="1" eb="3">
      <t>キンム</t>
    </rPh>
    <rPh sb="3" eb="5">
      <t>ニッスウ</t>
    </rPh>
    <phoneticPr fontId="2"/>
  </si>
  <si>
    <t>　　　　　　介護休暇を取得した月の要勤務日数</t>
    <rPh sb="6" eb="8">
      <t>カイゴ</t>
    </rPh>
    <rPh sb="8" eb="10">
      <t>キュウカ</t>
    </rPh>
    <rPh sb="11" eb="13">
      <t>シュトク</t>
    </rPh>
    <rPh sb="15" eb="16">
      <t>ツキ</t>
    </rPh>
    <rPh sb="17" eb="18">
      <t>ヨウ</t>
    </rPh>
    <rPh sb="18" eb="20">
      <t>キンム</t>
    </rPh>
    <rPh sb="20" eb="22">
      <t>ニッスウ</t>
    </rPh>
    <phoneticPr fontId="2"/>
  </si>
  <si>
    <t>管理職手当</t>
    <rPh sb="0" eb="3">
      <t>カンリショク</t>
    </rPh>
    <rPh sb="3" eb="5">
      <t>テアテ</t>
    </rPh>
    <phoneticPr fontId="2"/>
  </si>
  <si>
    <t>※銭未満切上げ</t>
    <rPh sb="1" eb="2">
      <t>ゼニ</t>
    </rPh>
    <rPh sb="2" eb="4">
      <t>ミマン</t>
    </rPh>
    <rPh sb="4" eb="6">
      <t>キリア</t>
    </rPh>
    <phoneticPr fontId="2"/>
  </si>
  <si>
    <t>寒冷地手当</t>
    <rPh sb="0" eb="3">
      <t>カンレイチ</t>
    </rPh>
    <rPh sb="3" eb="5">
      <t>テアテ</t>
    </rPh>
    <phoneticPr fontId="2"/>
  </si>
  <si>
    <t>月額特殊手当</t>
    <rPh sb="0" eb="2">
      <t>ゲツガク</t>
    </rPh>
    <rPh sb="2" eb="4">
      <t>トクシュ</t>
    </rPh>
    <rPh sb="4" eb="6">
      <t>テアテ</t>
    </rPh>
    <phoneticPr fontId="2"/>
  </si>
  <si>
    <t>日額特殊手当</t>
    <rPh sb="0" eb="2">
      <t>ニチガク</t>
    </rPh>
    <rPh sb="2" eb="4">
      <t>トクシュ</t>
    </rPh>
    <rPh sb="4" eb="6">
      <t>テアテ</t>
    </rPh>
    <phoneticPr fontId="2"/>
  </si>
  <si>
    <t>減額対象外の手当</t>
    <rPh sb="0" eb="2">
      <t>ゲンガク</t>
    </rPh>
    <rPh sb="2" eb="5">
      <t>タイショウガイ</t>
    </rPh>
    <rPh sb="6" eb="8">
      <t>テアテ</t>
    </rPh>
    <phoneticPr fontId="2"/>
  </si>
  <si>
    <t>特地へき地手当</t>
    <rPh sb="0" eb="1">
      <t>トク</t>
    </rPh>
    <rPh sb="1" eb="2">
      <t>チ</t>
    </rPh>
    <rPh sb="4" eb="5">
      <t>チ</t>
    </rPh>
    <rPh sb="5" eb="7">
      <t>テアテ</t>
    </rPh>
    <phoneticPr fontId="2"/>
  </si>
  <si>
    <t>時間外勤務手当</t>
    <rPh sb="0" eb="3">
      <t>ジカンガイ</t>
    </rPh>
    <rPh sb="3" eb="5">
      <t>キンム</t>
    </rPh>
    <rPh sb="5" eb="7">
      <t>テアテ</t>
    </rPh>
    <phoneticPr fontId="2"/>
  </si>
  <si>
    <t>夜間勤務手当</t>
    <rPh sb="0" eb="2">
      <t>ヤカン</t>
    </rPh>
    <rPh sb="2" eb="4">
      <t>キンム</t>
    </rPh>
    <rPh sb="4" eb="6">
      <t>テアテ</t>
    </rPh>
    <phoneticPr fontId="2"/>
  </si>
  <si>
    <t>休日勤務手当</t>
    <rPh sb="0" eb="2">
      <t>キュウジツ</t>
    </rPh>
    <rPh sb="2" eb="4">
      <t>キンム</t>
    </rPh>
    <rPh sb="4" eb="6">
      <t>テアテ</t>
    </rPh>
    <phoneticPr fontId="2"/>
  </si>
  <si>
    <t>宿日直手当</t>
    <rPh sb="0" eb="1">
      <t>シュク</t>
    </rPh>
    <rPh sb="1" eb="3">
      <t>ニッチョク</t>
    </rPh>
    <rPh sb="3" eb="5">
      <t>テアテ</t>
    </rPh>
    <phoneticPr fontId="2"/>
  </si>
  <si>
    <t>管理職特勤手当</t>
    <rPh sb="0" eb="3">
      <t>カンリショク</t>
    </rPh>
    <rPh sb="3" eb="5">
      <t>トッキン</t>
    </rPh>
    <rPh sb="5" eb="7">
      <t>テアテ</t>
    </rPh>
    <phoneticPr fontId="2"/>
  </si>
  <si>
    <t>教職調整額</t>
    <rPh sb="0" eb="2">
      <t>キョウショク</t>
    </rPh>
    <rPh sb="2" eb="4">
      <t>チョウセイ</t>
    </rPh>
    <rPh sb="4" eb="5">
      <t>ガク</t>
    </rPh>
    <phoneticPr fontId="2"/>
  </si>
  <si>
    <t>教員特別手当</t>
    <rPh sb="0" eb="2">
      <t>キョウイン</t>
    </rPh>
    <rPh sb="2" eb="4">
      <t>トクベツ</t>
    </rPh>
    <rPh sb="4" eb="6">
      <t>テアテ</t>
    </rPh>
    <phoneticPr fontId="2"/>
  </si>
  <si>
    <t>産教手当</t>
    <rPh sb="0" eb="1">
      <t>サン</t>
    </rPh>
    <rPh sb="1" eb="2">
      <t>キョウ</t>
    </rPh>
    <rPh sb="2" eb="4">
      <t>テアテ</t>
    </rPh>
    <phoneticPr fontId="2"/>
  </si>
  <si>
    <t>定通手当</t>
    <rPh sb="0" eb="1">
      <t>テイ</t>
    </rPh>
    <rPh sb="2" eb="4">
      <t>テアテ</t>
    </rPh>
    <phoneticPr fontId="2"/>
  </si>
  <si>
    <t>普及指導手当</t>
    <rPh sb="0" eb="2">
      <t>フキュウ</t>
    </rPh>
    <rPh sb="2" eb="4">
      <t>シドウ</t>
    </rPh>
    <rPh sb="4" eb="6">
      <t>テアテ</t>
    </rPh>
    <phoneticPr fontId="2"/>
  </si>
  <si>
    <r>
      <t>◆控除額(</t>
    </r>
    <r>
      <rPr>
        <b/>
        <sz val="14"/>
        <color indexed="10"/>
        <rFont val="ＭＳ Ｐゴシック"/>
        <family val="3"/>
        <charset val="128"/>
      </rPr>
      <t>共済</t>
    </r>
    <r>
      <rPr>
        <b/>
        <sz val="14"/>
        <rFont val="ＭＳ Ｐゴシック"/>
        <family val="3"/>
        <charset val="128"/>
      </rPr>
      <t>)の算定表（勤務しなかった期間に支払われた報酬の額）</t>
    </r>
    <rPh sb="1" eb="4">
      <t>コウジョガク</t>
    </rPh>
    <rPh sb="5" eb="7">
      <t>キョウサイ</t>
    </rPh>
    <rPh sb="9" eb="11">
      <t>サンテイ</t>
    </rPh>
    <rPh sb="11" eb="12">
      <t>ヒョウ</t>
    </rPh>
    <rPh sb="13" eb="15">
      <t>キンム</t>
    </rPh>
    <rPh sb="20" eb="22">
      <t>キカン</t>
    </rPh>
    <rPh sb="23" eb="25">
      <t>シハラ</t>
    </rPh>
    <rPh sb="28" eb="30">
      <t>ホウシュウ</t>
    </rPh>
    <rPh sb="31" eb="32">
      <t>ガク</t>
    </rPh>
    <phoneticPr fontId="2"/>
  </si>
  <si>
    <t>＝</t>
    <phoneticPr fontId="2"/>
  </si>
  <si>
    <t>Ｂ</t>
    <phoneticPr fontId="2"/>
  </si>
  <si>
    <t>Ｃ</t>
    <phoneticPr fontId="2"/>
  </si>
  <si>
    <t>＝</t>
    <phoneticPr fontId="2"/>
  </si>
  <si>
    <t>Ｄ</t>
    <phoneticPr fontId="2"/>
  </si>
  <si>
    <t xml:space="preserve"> （</t>
    <phoneticPr fontId="2"/>
  </si>
  <si>
    <t>）</t>
    <phoneticPr fontId="2"/>
  </si>
  <si>
    <t>Ｅ</t>
    <phoneticPr fontId="2"/>
  </si>
  <si>
    <t>F</t>
    <phoneticPr fontId="2"/>
  </si>
  <si>
    <t>×</t>
    <phoneticPr fontId="2"/>
  </si>
  <si>
    <t>　　介護休暇取得日数</t>
    <phoneticPr fontId="2"/>
  </si>
  <si>
    <t>※円未満切り捨て</t>
    <phoneticPr fontId="2"/>
  </si>
  <si>
    <t>（7時間45分×5日） × 52週－（7時間45分×18日）</t>
    <rPh sb="2" eb="4">
      <t>ジカン</t>
    </rPh>
    <rPh sb="6" eb="7">
      <t>フン</t>
    </rPh>
    <rPh sb="9" eb="10">
      <t>ニチ</t>
    </rPh>
    <rPh sb="16" eb="17">
      <t>シュウ</t>
    </rPh>
    <rPh sb="20" eb="22">
      <t>ジカン</t>
    </rPh>
    <rPh sb="24" eb="25">
      <t>フン</t>
    </rPh>
    <rPh sb="28" eb="29">
      <t>ニチ</t>
    </rPh>
    <phoneticPr fontId="2"/>
  </si>
  <si>
    <t>年</t>
    <rPh sb="0" eb="1">
      <t>ネン</t>
    </rPh>
    <phoneticPr fontId="2"/>
  </si>
  <si>
    <t>月</t>
    <rPh sb="0" eb="1">
      <t>ガツ</t>
    </rPh>
    <phoneticPr fontId="2"/>
  </si>
  <si>
    <t>月</t>
    <rPh sb="0" eb="1">
      <t>ツキ</t>
    </rPh>
    <phoneticPr fontId="2"/>
  </si>
  <si>
    <t>請求年月</t>
    <rPh sb="0" eb="2">
      <t>セイキュウ</t>
    </rPh>
    <rPh sb="2" eb="3">
      <t>ネン</t>
    </rPh>
    <rPh sb="3" eb="4">
      <t>ツキ</t>
    </rPh>
    <phoneticPr fontId="2"/>
  </si>
  <si>
    <t>給料の調整額</t>
    <rPh sb="0" eb="2">
      <t>キュウリョウ</t>
    </rPh>
    <rPh sb="3" eb="5">
      <t>チョウセイ</t>
    </rPh>
    <rPh sb="5" eb="6">
      <t>ガク</t>
    </rPh>
    <phoneticPr fontId="2"/>
  </si>
  <si>
    <t>組合員種別</t>
    <rPh sb="0" eb="3">
      <t>クミアイイン</t>
    </rPh>
    <rPh sb="3" eb="5">
      <t>シュベツ</t>
    </rPh>
    <phoneticPr fontId="2"/>
  </si>
  <si>
    <t>介護休暇取得単位</t>
    <rPh sb="0" eb="2">
      <t>カイゴ</t>
    </rPh>
    <rPh sb="2" eb="4">
      <t>キュウカ</t>
    </rPh>
    <rPh sb="4" eb="6">
      <t>シュトク</t>
    </rPh>
    <rPh sb="6" eb="8">
      <t>タンイ</t>
    </rPh>
    <phoneticPr fontId="2"/>
  </si>
  <si>
    <t>介護休暇時間数</t>
    <rPh sb="0" eb="2">
      <t>カイゴ</t>
    </rPh>
    <rPh sb="2" eb="4">
      <t>キュウカ</t>
    </rPh>
    <rPh sb="4" eb="6">
      <t>ジカン</t>
    </rPh>
    <rPh sb="6" eb="7">
      <t>スウ</t>
    </rPh>
    <phoneticPr fontId="2"/>
  </si>
  <si>
    <t>時間</t>
    <rPh sb="0" eb="2">
      <t>ジカン</t>
    </rPh>
    <phoneticPr fontId="2"/>
  </si>
  <si>
    <t>（土日除く）</t>
    <rPh sb="1" eb="3">
      <t>ドニチ</t>
    </rPh>
    <rPh sb="3" eb="4">
      <t>ノゾ</t>
    </rPh>
    <phoneticPr fontId="2"/>
  </si>
  <si>
    <t>令和</t>
    <rPh sb="0" eb="2">
      <t>レイワ</t>
    </rPh>
    <phoneticPr fontId="2"/>
  </si>
  <si>
    <t>分</t>
    <rPh sb="0" eb="1">
      <t>ブン</t>
    </rPh>
    <phoneticPr fontId="2"/>
  </si>
  <si>
    <t>長期掛金率</t>
    <rPh sb="0" eb="2">
      <t>チョウキ</t>
    </rPh>
    <rPh sb="2" eb="4">
      <t>カケキン</t>
    </rPh>
    <rPh sb="4" eb="5">
      <t>リツ</t>
    </rPh>
    <phoneticPr fontId="2"/>
  </si>
  <si>
    <t>介護掛金率</t>
    <rPh sb="0" eb="2">
      <t>カイゴ</t>
    </rPh>
    <rPh sb="2" eb="4">
      <t>カケキン</t>
    </rPh>
    <rPh sb="4" eb="5">
      <t>リツ</t>
    </rPh>
    <phoneticPr fontId="2"/>
  </si>
  <si>
    <t>短期掛金率</t>
    <rPh sb="0" eb="2">
      <t>タンキ</t>
    </rPh>
    <rPh sb="2" eb="4">
      <t>カケキン</t>
    </rPh>
    <rPh sb="4" eb="5">
      <t>リツ</t>
    </rPh>
    <phoneticPr fontId="2"/>
  </si>
  <si>
    <t>福祉掛金率</t>
    <rPh sb="0" eb="2">
      <t>フクシ</t>
    </rPh>
    <rPh sb="2" eb="4">
      <t>カケキン</t>
    </rPh>
    <rPh sb="4" eb="5">
      <t>リツ</t>
    </rPh>
    <phoneticPr fontId="2"/>
  </si>
  <si>
    <t>互助掛金率</t>
    <rPh sb="0" eb="2">
      <t>ゴジョ</t>
    </rPh>
    <rPh sb="2" eb="4">
      <t>カケキン</t>
    </rPh>
    <rPh sb="4" eb="5">
      <t>リツ</t>
    </rPh>
    <phoneticPr fontId="2"/>
  </si>
  <si>
    <t>退職等掛金率</t>
    <rPh sb="0" eb="2">
      <t>タイショク</t>
    </rPh>
    <rPh sb="2" eb="3">
      <t>トウ</t>
    </rPh>
    <rPh sb="3" eb="5">
      <t>カケキン</t>
    </rPh>
    <rPh sb="5" eb="6">
      <t>リツ</t>
    </rPh>
    <phoneticPr fontId="2"/>
  </si>
  <si>
    <t>検索値</t>
    <rPh sb="0" eb="2">
      <t>ケンサク</t>
    </rPh>
    <rPh sb="2" eb="3">
      <t>アタイ</t>
    </rPh>
    <phoneticPr fontId="2"/>
  </si>
  <si>
    <t>手当金給付金上限</t>
    <rPh sb="0" eb="3">
      <t>テアテキン</t>
    </rPh>
    <rPh sb="3" eb="6">
      <t>キュウフキン</t>
    </rPh>
    <rPh sb="6" eb="8">
      <t>ジョウゲン</t>
    </rPh>
    <phoneticPr fontId="2"/>
  </si>
  <si>
    <t>共済控除額</t>
    <rPh sb="0" eb="2">
      <t>キョウサイ</t>
    </rPh>
    <rPh sb="2" eb="4">
      <t>コウジョ</t>
    </rPh>
    <rPh sb="4" eb="5">
      <t>ガク</t>
    </rPh>
    <phoneticPr fontId="2"/>
  </si>
  <si>
    <t>互助控除額</t>
    <rPh sb="0" eb="2">
      <t>ゴジョ</t>
    </rPh>
    <rPh sb="2" eb="5">
      <t>コウジョガク</t>
    </rPh>
    <phoneticPr fontId="2"/>
  </si>
  <si>
    <t>所属コード</t>
    <rPh sb="0" eb="2">
      <t>ショゾク</t>
    </rPh>
    <phoneticPr fontId="2"/>
  </si>
  <si>
    <t>所属名</t>
    <rPh sb="0" eb="2">
      <t>ショゾク</t>
    </rPh>
    <rPh sb="2" eb="3">
      <t>メイ</t>
    </rPh>
    <phoneticPr fontId="2"/>
  </si>
  <si>
    <t>請求年月時点年齢</t>
    <rPh sb="0" eb="2">
      <t>セイキュウ</t>
    </rPh>
    <rPh sb="2" eb="3">
      <t>ネン</t>
    </rPh>
    <rPh sb="3" eb="4">
      <t>ツキ</t>
    </rPh>
    <rPh sb="4" eb="6">
      <t>ジテン</t>
    </rPh>
    <rPh sb="6" eb="8">
      <t>ネンレイ</t>
    </rPh>
    <phoneticPr fontId="2"/>
  </si>
  <si>
    <t>年齢計算基準月</t>
    <rPh sb="0" eb="2">
      <t>ネンレイ</t>
    </rPh>
    <rPh sb="2" eb="4">
      <t>ケイサン</t>
    </rPh>
    <rPh sb="4" eb="6">
      <t>キジュン</t>
    </rPh>
    <rPh sb="6" eb="7">
      <t>ツキ</t>
    </rPh>
    <phoneticPr fontId="2"/>
  </si>
  <si>
    <t>年齢計算基準日</t>
    <rPh sb="0" eb="2">
      <t>ネンレイ</t>
    </rPh>
    <rPh sb="2" eb="4">
      <t>ケイサン</t>
    </rPh>
    <rPh sb="4" eb="6">
      <t>キジュン</t>
    </rPh>
    <rPh sb="6" eb="7">
      <t>ヒ</t>
    </rPh>
    <phoneticPr fontId="2"/>
  </si>
  <si>
    <t>（１）給料日額</t>
    <rPh sb="3" eb="5">
      <t>キュウリョウ</t>
    </rPh>
    <rPh sb="5" eb="7">
      <t>ニチガク</t>
    </rPh>
    <phoneticPr fontId="2"/>
  </si>
  <si>
    <t>介護休暇取得日数</t>
    <rPh sb="0" eb="2">
      <t>カイゴ</t>
    </rPh>
    <rPh sb="2" eb="4">
      <t>キュウカ</t>
    </rPh>
    <rPh sb="4" eb="6">
      <t>シュトク</t>
    </rPh>
    <rPh sb="6" eb="8">
      <t>ニッスウ</t>
    </rPh>
    <phoneticPr fontId="2"/>
  </si>
  <si>
    <t>生年月日（西暦入力）</t>
    <rPh sb="0" eb="2">
      <t>セイネン</t>
    </rPh>
    <rPh sb="2" eb="4">
      <t>ガッピ</t>
    </rPh>
    <rPh sb="5" eb="7">
      <t>セイレキ</t>
    </rPh>
    <rPh sb="7" eb="9">
      <t>ニュウリョク</t>
    </rPh>
    <phoneticPr fontId="2"/>
  </si>
  <si>
    <t>雇用保険法の規定による介護休業給付の支給の有無</t>
    <rPh sb="0" eb="2">
      <t>コヨウ</t>
    </rPh>
    <rPh sb="2" eb="4">
      <t>ホケン</t>
    </rPh>
    <rPh sb="4" eb="5">
      <t>ホウ</t>
    </rPh>
    <rPh sb="6" eb="8">
      <t>キテイ</t>
    </rPh>
    <rPh sb="11" eb="13">
      <t>カイゴ</t>
    </rPh>
    <rPh sb="13" eb="15">
      <t>キュウギョウ</t>
    </rPh>
    <rPh sb="15" eb="17">
      <t>キュウフ</t>
    </rPh>
    <rPh sb="18" eb="20">
      <t>シキュウ</t>
    </rPh>
    <rPh sb="21" eb="23">
      <t>ウム</t>
    </rPh>
    <phoneticPr fontId="2"/>
  </si>
  <si>
    <t>E</t>
    <phoneticPr fontId="2"/>
  </si>
  <si>
    <t>介護休業手当金及び介護助成金計算結果について</t>
    <rPh sb="0" eb="2">
      <t>カイゴ</t>
    </rPh>
    <rPh sb="2" eb="4">
      <t>キュウギョウ</t>
    </rPh>
    <rPh sb="4" eb="7">
      <t>テアテキン</t>
    </rPh>
    <rPh sb="7" eb="8">
      <t>オヨ</t>
    </rPh>
    <rPh sb="9" eb="11">
      <t>カイゴ</t>
    </rPh>
    <rPh sb="11" eb="14">
      <t>ジョセイキン</t>
    </rPh>
    <rPh sb="14" eb="16">
      <t>ケイサン</t>
    </rPh>
    <rPh sb="16" eb="18">
      <t>ケッカ</t>
    </rPh>
    <phoneticPr fontId="2"/>
  </si>
  <si>
    <t>介護休業手当金</t>
    <rPh sb="0" eb="2">
      <t>カイゴ</t>
    </rPh>
    <rPh sb="2" eb="4">
      <t>キュウギョウ</t>
    </rPh>
    <rPh sb="4" eb="7">
      <t>テアテキン</t>
    </rPh>
    <phoneticPr fontId="2"/>
  </si>
  <si>
    <t>介護助成金</t>
    <rPh sb="0" eb="2">
      <t>カイゴ</t>
    </rPh>
    <rPh sb="2" eb="5">
      <t>ジョセイキン</t>
    </rPh>
    <phoneticPr fontId="2"/>
  </si>
  <si>
    <t>A</t>
    <phoneticPr fontId="2"/>
  </si>
  <si>
    <t>B</t>
    <phoneticPr fontId="2"/>
  </si>
  <si>
    <t>C</t>
    <phoneticPr fontId="2"/>
  </si>
  <si>
    <t>D</t>
    <phoneticPr fontId="2"/>
  </si>
  <si>
    <t>（１）介護休業手当金相当額</t>
    <rPh sb="3" eb="5">
      <t>カイゴ</t>
    </rPh>
    <rPh sb="5" eb="7">
      <t>キュウギョウ</t>
    </rPh>
    <rPh sb="7" eb="10">
      <t>テアテキン</t>
    </rPh>
    <rPh sb="10" eb="12">
      <t>ソウトウ</t>
    </rPh>
    <rPh sb="12" eb="13">
      <t>ガク</t>
    </rPh>
    <phoneticPr fontId="2"/>
  </si>
  <si>
    <t>（１）介護助成金相当額</t>
    <rPh sb="3" eb="5">
      <t>カイゴ</t>
    </rPh>
    <rPh sb="5" eb="7">
      <t>ジョセイ</t>
    </rPh>
    <rPh sb="7" eb="8">
      <t>キン</t>
    </rPh>
    <rPh sb="8" eb="10">
      <t>ソウトウ</t>
    </rPh>
    <rPh sb="10" eb="11">
      <t>ガク</t>
    </rPh>
    <phoneticPr fontId="2"/>
  </si>
  <si>
    <t>（２）支払われた報酬（共済控除額）を控除</t>
    <rPh sb="3" eb="5">
      <t>シハラ</t>
    </rPh>
    <rPh sb="8" eb="10">
      <t>ホウシュウ</t>
    </rPh>
    <rPh sb="11" eb="13">
      <t>キョウサイ</t>
    </rPh>
    <rPh sb="13" eb="15">
      <t>コウジョ</t>
    </rPh>
    <rPh sb="15" eb="16">
      <t>ガク</t>
    </rPh>
    <rPh sb="18" eb="20">
      <t>コウジョ</t>
    </rPh>
    <phoneticPr fontId="2"/>
  </si>
  <si>
    <t>（２）支払われた報酬（互助控除額）を控除</t>
    <rPh sb="3" eb="5">
      <t>シハラ</t>
    </rPh>
    <rPh sb="8" eb="10">
      <t>ホウシュウ</t>
    </rPh>
    <rPh sb="11" eb="13">
      <t>ゴジョ</t>
    </rPh>
    <rPh sb="13" eb="15">
      <t>コウジョ</t>
    </rPh>
    <rPh sb="15" eb="16">
      <t>ガク</t>
    </rPh>
    <rPh sb="18" eb="20">
      <t>コウジョ</t>
    </rPh>
    <phoneticPr fontId="2"/>
  </si>
  <si>
    <t>（３）掛金相当額</t>
    <rPh sb="3" eb="5">
      <t>カケキン</t>
    </rPh>
    <rPh sb="5" eb="8">
      <t>ソウトウガク</t>
    </rPh>
    <phoneticPr fontId="2"/>
  </si>
  <si>
    <t>介護助成金</t>
    <rPh sb="0" eb="2">
      <t>カイゴ</t>
    </rPh>
    <rPh sb="2" eb="4">
      <t>ジョセイ</t>
    </rPh>
    <rPh sb="4" eb="5">
      <t>キン</t>
    </rPh>
    <phoneticPr fontId="2"/>
  </si>
  <si>
    <t>介護休業手当金・助成金計算書</t>
  </si>
  <si>
    <t>（４）介護休業手当金が支給される場合は控除する</t>
    <rPh sb="3" eb="5">
      <t>カイゴ</t>
    </rPh>
    <rPh sb="5" eb="7">
      <t>キュウギョウ</t>
    </rPh>
    <rPh sb="7" eb="10">
      <t>テアテキン</t>
    </rPh>
    <rPh sb="11" eb="13">
      <t>シキュウ</t>
    </rPh>
    <rPh sb="16" eb="18">
      <t>バアイ</t>
    </rPh>
    <rPh sb="19" eb="21">
      <t>コウジョ</t>
    </rPh>
    <phoneticPr fontId="2"/>
  </si>
  <si>
    <t>１．給料標準報酬日額・時間当たりの金額</t>
    <phoneticPr fontId="2"/>
  </si>
  <si>
    <t>２．掛金相当額（１日当たりの金額）</t>
    <phoneticPr fontId="2"/>
  </si>
  <si>
    <t>３．介護休業手当金（共済組合）：標準報酬日額（【A】又は給付上限額の低い方）及び取得日数から算出。なお、取得期間に支払われた報酬は控除する</t>
    <phoneticPr fontId="2"/>
  </si>
  <si>
    <t>（１）共済掛金相当額（円未満切り捨て）</t>
    <rPh sb="3" eb="5">
      <t>キョウサイ</t>
    </rPh>
    <rPh sb="5" eb="7">
      <t>カケキン</t>
    </rPh>
    <rPh sb="7" eb="9">
      <t>ソウトウ</t>
    </rPh>
    <rPh sb="9" eb="10">
      <t>ガク</t>
    </rPh>
    <phoneticPr fontId="2"/>
  </si>
  <si>
    <t>（２）互助掛金相当額（円未満切り捨て）</t>
    <rPh sb="3" eb="5">
      <t>ゴジョ</t>
    </rPh>
    <rPh sb="5" eb="7">
      <t>カケキン</t>
    </rPh>
    <rPh sb="7" eb="9">
      <t>ソウトウ</t>
    </rPh>
    <rPh sb="9" eb="10">
      <t>ガク</t>
    </rPh>
    <phoneticPr fontId="2"/>
  </si>
  <si>
    <t>（１）共済掛金相当額（円未満切り捨て）</t>
    <rPh sb="3" eb="5">
      <t>キョウサイ</t>
    </rPh>
    <rPh sb="5" eb="7">
      <t>カケキン</t>
    </rPh>
    <rPh sb="7" eb="9">
      <t>ソウトウ</t>
    </rPh>
    <rPh sb="9" eb="10">
      <t>ガク</t>
    </rPh>
    <rPh sb="11" eb="12">
      <t>エン</t>
    </rPh>
    <rPh sb="12" eb="14">
      <t>ミマン</t>
    </rPh>
    <rPh sb="14" eb="15">
      <t>キ</t>
    </rPh>
    <rPh sb="16" eb="17">
      <t>ス</t>
    </rPh>
    <phoneticPr fontId="2"/>
  </si>
  <si>
    <t>7時間45分</t>
    <rPh sb="1" eb="3">
      <t>ジカン</t>
    </rPh>
    <rPh sb="5" eb="6">
      <t>フン</t>
    </rPh>
    <phoneticPr fontId="2"/>
  </si>
  <si>
    <t>÷</t>
    <phoneticPr fontId="2"/>
  </si>
  <si>
    <t>時間</t>
    <rPh sb="0" eb="2">
      <t>ジカン</t>
    </rPh>
    <phoneticPr fontId="2"/>
  </si>
  <si>
    <t>（２）共済掛金相当額</t>
    <rPh sb="3" eb="5">
      <t>キョウサイ</t>
    </rPh>
    <rPh sb="5" eb="7">
      <t>カケキン</t>
    </rPh>
    <rPh sb="7" eb="10">
      <t>ソウトウガク</t>
    </rPh>
    <phoneticPr fontId="2"/>
  </si>
  <si>
    <t>（３）互助掛金相当額</t>
    <rPh sb="3" eb="5">
      <t>ゴジョ</t>
    </rPh>
    <rPh sb="5" eb="7">
      <t>カケキン</t>
    </rPh>
    <rPh sb="7" eb="9">
      <t>ソウトウ</t>
    </rPh>
    <rPh sb="9" eb="10">
      <t>ガク</t>
    </rPh>
    <phoneticPr fontId="2"/>
  </si>
  <si>
    <t>（１）給料日額相当額</t>
    <rPh sb="3" eb="5">
      <t>キュウリョウ</t>
    </rPh>
    <rPh sb="5" eb="7">
      <t>ニチガク</t>
    </rPh>
    <rPh sb="7" eb="9">
      <t>ソウトウ</t>
    </rPh>
    <rPh sb="9" eb="10">
      <t>ガク</t>
    </rPh>
    <phoneticPr fontId="2"/>
  </si>
  <si>
    <t>（４）介護助成金</t>
    <rPh sb="3" eb="5">
      <t>カイゴ</t>
    </rPh>
    <rPh sb="5" eb="8">
      <t>ジョセイキン</t>
    </rPh>
    <phoneticPr fontId="2"/>
  </si>
  <si>
    <t>+</t>
    <phoneticPr fontId="2"/>
  </si>
  <si>
    <t>介護助成金計算書</t>
    <phoneticPr fontId="2"/>
  </si>
  <si>
    <t>１．掛金相当額（１日当たりの金額）</t>
    <phoneticPr fontId="2"/>
  </si>
  <si>
    <t>（２）掛金相当額</t>
    <phoneticPr fontId="2"/>
  </si>
  <si>
    <t>（３）支払われた報酬（教職調整額）を控除</t>
    <rPh sb="3" eb="5">
      <t>シハラ</t>
    </rPh>
    <rPh sb="8" eb="10">
      <t>ホウシュウ</t>
    </rPh>
    <rPh sb="11" eb="13">
      <t>キョウショク</t>
    </rPh>
    <rPh sb="13" eb="15">
      <t>チョウセイ</t>
    </rPh>
    <rPh sb="15" eb="16">
      <t>ガク</t>
    </rPh>
    <rPh sb="18" eb="20">
      <t>コウジョ</t>
    </rPh>
    <phoneticPr fontId="2"/>
  </si>
  <si>
    <t>（４）介護助成金</t>
    <rPh sb="3" eb="5">
      <t>カイゴ</t>
    </rPh>
    <rPh sb="5" eb="7">
      <t>ジョセイ</t>
    </rPh>
    <rPh sb="7" eb="8">
      <t>キン</t>
    </rPh>
    <phoneticPr fontId="2"/>
  </si>
  <si>
    <t>時間</t>
    <rPh sb="0" eb="2">
      <t>ジカン</t>
    </rPh>
    <phoneticPr fontId="2"/>
  </si>
  <si>
    <t>A</t>
    <phoneticPr fontId="2"/>
  </si>
  <si>
    <t>B</t>
    <phoneticPr fontId="2"/>
  </si>
  <si>
    <t>C</t>
    <phoneticPr fontId="2"/>
  </si>
  <si>
    <t>（３）介護助成金</t>
    <rPh sb="3" eb="5">
      <t>カイゴ</t>
    </rPh>
    <rPh sb="5" eb="7">
      <t>ジョセイ</t>
    </rPh>
    <rPh sb="7" eb="8">
      <t>キン</t>
    </rPh>
    <phoneticPr fontId="2"/>
  </si>
  <si>
    <t>＋</t>
    <phoneticPr fontId="2"/>
  </si>
  <si>
    <t>４．介護助成金（互助組合）：給料日額（【B】又は給付上限額の低い方）及び取得日数から算出。なお、取得期間に係る掛金相当額を加算し、支払われた報酬は控除する</t>
    <phoneticPr fontId="2"/>
  </si>
  <si>
    <t>円</t>
    <rPh sb="0" eb="1">
      <t>エン</t>
    </rPh>
    <phoneticPr fontId="2"/>
  </si>
  <si>
    <t>掛金等計算項目（自動計算)</t>
    <rPh sb="0" eb="2">
      <t>カケキン</t>
    </rPh>
    <rPh sb="2" eb="3">
      <t>トウ</t>
    </rPh>
    <rPh sb="3" eb="5">
      <t>ケイサン</t>
    </rPh>
    <rPh sb="5" eb="7">
      <t>コウモク</t>
    </rPh>
    <rPh sb="8" eb="10">
      <t>ジドウ</t>
    </rPh>
    <rPh sb="10" eb="12">
      <t>ケイサン</t>
    </rPh>
    <phoneticPr fontId="2"/>
  </si>
  <si>
    <t>1日あたり
時間数</t>
    <rPh sb="1" eb="2">
      <t>ヒ</t>
    </rPh>
    <rPh sb="6" eb="8">
      <t>ジカン</t>
    </rPh>
    <rPh sb="8" eb="9">
      <t>スウ</t>
    </rPh>
    <phoneticPr fontId="2"/>
  </si>
  <si>
    <t>※留意事項</t>
    <rPh sb="1" eb="3">
      <t>リュウイ</t>
    </rPh>
    <rPh sb="3" eb="5">
      <t>ジコウ</t>
    </rPh>
    <phoneticPr fontId="2"/>
  </si>
  <si>
    <t>算定計算参照シート</t>
    <rPh sb="0" eb="2">
      <t>サンテイ</t>
    </rPh>
    <rPh sb="2" eb="4">
      <t>ケイサン</t>
    </rPh>
    <rPh sb="4" eb="6">
      <t>サンショウ</t>
    </rPh>
    <phoneticPr fontId="2"/>
  </si>
  <si>
    <t>請求書＿様式P40</t>
    <rPh sb="0" eb="3">
      <t>セイキュウショ</t>
    </rPh>
    <rPh sb="4" eb="6">
      <t>ヨウシキ</t>
    </rPh>
    <phoneticPr fontId="2"/>
  </si>
  <si>
    <t>控除額の算定表シート</t>
    <rPh sb="0" eb="2">
      <t>コウジョ</t>
    </rPh>
    <rPh sb="2" eb="3">
      <t>ガク</t>
    </rPh>
    <rPh sb="4" eb="6">
      <t>サンテイ</t>
    </rPh>
    <rPh sb="6" eb="7">
      <t>ヒョウ</t>
    </rPh>
    <phoneticPr fontId="2"/>
  </si>
  <si>
    <t>基礎情報入力シート</t>
    <rPh sb="0" eb="2">
      <t>キソ</t>
    </rPh>
    <rPh sb="2" eb="4">
      <t>ジョウホウ</t>
    </rPh>
    <rPh sb="4" eb="6">
      <t>ニュウリョク</t>
    </rPh>
    <phoneticPr fontId="2"/>
  </si>
  <si>
    <t>給料等の算出基礎情報入力（該当箇所のみ入力）</t>
    <rPh sb="0" eb="2">
      <t>キュウリョウ</t>
    </rPh>
    <rPh sb="2" eb="3">
      <t>トウ</t>
    </rPh>
    <rPh sb="4" eb="6">
      <t>サンシュツ</t>
    </rPh>
    <rPh sb="6" eb="8">
      <t>キソ</t>
    </rPh>
    <rPh sb="8" eb="10">
      <t>ジョウホウ</t>
    </rPh>
    <rPh sb="10" eb="12">
      <t>ニュウリョク</t>
    </rPh>
    <rPh sb="13" eb="15">
      <t>ガイトウ</t>
    </rPh>
    <rPh sb="15" eb="17">
      <t>カショ</t>
    </rPh>
    <rPh sb="19" eb="21">
      <t>ニュウリョク</t>
    </rPh>
    <phoneticPr fontId="2"/>
  </si>
  <si>
    <t>組合員（会員）基本情報入力（黄色セル入力必須）</t>
    <rPh sb="0" eb="3">
      <t>クミアイイン</t>
    </rPh>
    <rPh sb="4" eb="6">
      <t>カイイン</t>
    </rPh>
    <rPh sb="7" eb="9">
      <t>キホン</t>
    </rPh>
    <rPh sb="9" eb="11">
      <t>ジョウホウ</t>
    </rPh>
    <rPh sb="11" eb="13">
      <t>ニュウリョク</t>
    </rPh>
    <rPh sb="14" eb="16">
      <t>キイロ</t>
    </rPh>
    <rPh sb="18" eb="20">
      <t>ニュウリョク</t>
    </rPh>
    <rPh sb="20" eb="22">
      <t>ヒッス</t>
    </rPh>
    <phoneticPr fontId="2"/>
  </si>
  <si>
    <t>例：日単位と時間単位が混在する。日によって取得時間単位が異なる　等</t>
    <rPh sb="16" eb="17">
      <t>ヒ</t>
    </rPh>
    <rPh sb="21" eb="23">
      <t>シュトク</t>
    </rPh>
    <rPh sb="23" eb="25">
      <t>ジカン</t>
    </rPh>
    <rPh sb="25" eb="27">
      <t>タンイ</t>
    </rPh>
    <rPh sb="28" eb="29">
      <t>コト</t>
    </rPh>
    <rPh sb="32" eb="33">
      <t>トウ</t>
    </rPh>
    <phoneticPr fontId="2"/>
  </si>
  <si>
    <t>・雇用保険法の規定による介護休業給付の支給該当の場合、共済組合の「介護休業手当金」は支給対象外となります。</t>
    <rPh sb="21" eb="23">
      <t>ガイトウ</t>
    </rPh>
    <rPh sb="24" eb="26">
      <t>バアイ</t>
    </rPh>
    <rPh sb="27" eb="29">
      <t>キョウサイ</t>
    </rPh>
    <rPh sb="29" eb="31">
      <t>クミアイ</t>
    </rPh>
    <rPh sb="33" eb="35">
      <t>カイゴ</t>
    </rPh>
    <rPh sb="35" eb="37">
      <t>キュウギョウ</t>
    </rPh>
    <rPh sb="37" eb="40">
      <t>テアテキン</t>
    </rPh>
    <rPh sb="42" eb="44">
      <t>シキュウ</t>
    </rPh>
    <rPh sb="44" eb="46">
      <t>タイショウ</t>
    </rPh>
    <rPh sb="46" eb="47">
      <t>ガイ</t>
    </rPh>
    <phoneticPr fontId="2"/>
  </si>
  <si>
    <t>・請求月内で、休暇取得形態が異なる場合は、事前に相談等の連絡をお願いします。</t>
    <rPh sb="1" eb="3">
      <t>セイキュウ</t>
    </rPh>
    <rPh sb="3" eb="4">
      <t>ツキ</t>
    </rPh>
    <rPh sb="4" eb="5">
      <t>ナイ</t>
    </rPh>
    <rPh sb="7" eb="9">
      <t>キュウカ</t>
    </rPh>
    <rPh sb="9" eb="11">
      <t>シュトク</t>
    </rPh>
    <rPh sb="11" eb="13">
      <t>ケイタイ</t>
    </rPh>
    <rPh sb="14" eb="15">
      <t>コト</t>
    </rPh>
    <rPh sb="17" eb="19">
      <t>バアイ</t>
    </rPh>
    <rPh sb="21" eb="23">
      <t>ジゼン</t>
    </rPh>
    <rPh sb="24" eb="26">
      <t>ソウダン</t>
    </rPh>
    <rPh sb="26" eb="27">
      <t>トウ</t>
    </rPh>
    <rPh sb="28" eb="30">
      <t>レンラク</t>
    </rPh>
    <rPh sb="32" eb="33">
      <t>ネガ</t>
    </rPh>
    <phoneticPr fontId="2"/>
  </si>
  <si>
    <t>・休暇取得形態によっては、出勤及び休暇が確認できる書類（出勤簿の写し等）の提出をお願いする場合があります。</t>
    <rPh sb="1" eb="3">
      <t>キュウカ</t>
    </rPh>
    <rPh sb="3" eb="5">
      <t>シュトク</t>
    </rPh>
    <rPh sb="5" eb="7">
      <t>ケイタイ</t>
    </rPh>
    <rPh sb="13" eb="15">
      <t>シュッキン</t>
    </rPh>
    <rPh sb="15" eb="16">
      <t>オヨ</t>
    </rPh>
    <rPh sb="17" eb="19">
      <t>キュウカ</t>
    </rPh>
    <rPh sb="20" eb="22">
      <t>カクニン</t>
    </rPh>
    <rPh sb="25" eb="27">
      <t>ショルイ</t>
    </rPh>
    <rPh sb="28" eb="30">
      <t>シュッキン</t>
    </rPh>
    <rPh sb="30" eb="31">
      <t>ボ</t>
    </rPh>
    <rPh sb="32" eb="33">
      <t>ウツ</t>
    </rPh>
    <rPh sb="34" eb="35">
      <t>トウ</t>
    </rPh>
    <rPh sb="37" eb="39">
      <t>テイシュツ</t>
    </rPh>
    <rPh sb="41" eb="42">
      <t>ネガ</t>
    </rPh>
    <rPh sb="45" eb="47">
      <t>バアイ</t>
    </rPh>
    <phoneticPr fontId="2"/>
  </si>
  <si>
    <t>・入力された給料等に応じて自動計算されます。給与情報等を確認の上、入力ください。</t>
    <rPh sb="1" eb="3">
      <t>ニュウリョク</t>
    </rPh>
    <rPh sb="6" eb="8">
      <t>キュウリョウ</t>
    </rPh>
    <rPh sb="8" eb="9">
      <t>トウ</t>
    </rPh>
    <rPh sb="10" eb="11">
      <t>オウ</t>
    </rPh>
    <rPh sb="13" eb="15">
      <t>ジドウ</t>
    </rPh>
    <rPh sb="15" eb="17">
      <t>ケイサン</t>
    </rPh>
    <rPh sb="22" eb="24">
      <t>キュウヨ</t>
    </rPh>
    <rPh sb="24" eb="26">
      <t>ジョウホウ</t>
    </rPh>
    <rPh sb="26" eb="27">
      <t>トウ</t>
    </rPh>
    <rPh sb="28" eb="30">
      <t>カクニン</t>
    </rPh>
    <rPh sb="31" eb="32">
      <t>ウエ</t>
    </rPh>
    <rPh sb="33" eb="35">
      <t>ニュウリョク</t>
    </rPh>
    <phoneticPr fontId="2"/>
  </si>
  <si>
    <t>４．介護助成金（互助組合）：定額「１，０００円」及び取得日数から算出。また、取得期間に係る掛金相当額を加算し、教職調整額の支給がある場合は、</t>
    <rPh sb="14" eb="16">
      <t>テイガク</t>
    </rPh>
    <rPh sb="22" eb="23">
      <t>エン</t>
    </rPh>
    <rPh sb="55" eb="57">
      <t>キョウショク</t>
    </rPh>
    <rPh sb="57" eb="60">
      <t>チョウセイガク</t>
    </rPh>
    <rPh sb="61" eb="63">
      <t>シキュウ</t>
    </rPh>
    <rPh sb="66" eb="68">
      <t>バアイ</t>
    </rPh>
    <phoneticPr fontId="2"/>
  </si>
  <si>
    <t>1日あたり「２００円」を控除する</t>
    <phoneticPr fontId="2"/>
  </si>
  <si>
    <t>３．介護助成金（互助組合）：給料日額（【A】又は給付上限額の低い方）から一日あたりの勤務時間を除して、取得時間から算出。また、取得期間に係る</t>
    <rPh sb="36" eb="38">
      <t>イチニチ</t>
    </rPh>
    <rPh sb="42" eb="44">
      <t>キンム</t>
    </rPh>
    <rPh sb="44" eb="46">
      <t>ジカン</t>
    </rPh>
    <rPh sb="47" eb="48">
      <t>ジョ</t>
    </rPh>
    <rPh sb="53" eb="55">
      <t>ジカン</t>
    </rPh>
    <phoneticPr fontId="2"/>
  </si>
  <si>
    <t>掛金相当額を加算する。</t>
    <phoneticPr fontId="2"/>
  </si>
  <si>
    <t>○介護休業手当金・助成金計算書基礎入力シート</t>
    <rPh sb="1" eb="3">
      <t>カイゴ</t>
    </rPh>
    <rPh sb="3" eb="5">
      <t>キュウギョウ</t>
    </rPh>
    <rPh sb="5" eb="8">
      <t>テアテキン</t>
    </rPh>
    <rPh sb="9" eb="12">
      <t>ジョセイキン</t>
    </rPh>
    <rPh sb="12" eb="15">
      <t>ケイサンショ</t>
    </rPh>
    <rPh sb="15" eb="17">
      <t>キソ</t>
    </rPh>
    <rPh sb="17" eb="19">
      <t>ニュウリョク</t>
    </rPh>
    <phoneticPr fontId="2"/>
  </si>
  <si>
    <t>また互助組合の「介護助成金」は給付調整されます。該当する場合は、事前に相談等の連絡をお願いします。</t>
    <rPh sb="2" eb="4">
      <t>ゴジョ</t>
    </rPh>
    <rPh sb="4" eb="6">
      <t>クミアイ</t>
    </rPh>
    <rPh sb="8" eb="10">
      <t>カイゴ</t>
    </rPh>
    <rPh sb="10" eb="12">
      <t>ジョセイ</t>
    </rPh>
    <rPh sb="12" eb="13">
      <t>キン</t>
    </rPh>
    <rPh sb="15" eb="17">
      <t>キュウフ</t>
    </rPh>
    <rPh sb="17" eb="19">
      <t>チョウセイ</t>
    </rPh>
    <rPh sb="24" eb="26">
      <t>ガイトウ</t>
    </rPh>
    <rPh sb="28" eb="30">
      <t>バアイ</t>
    </rPh>
    <rPh sb="32" eb="34">
      <t>ジゼン</t>
    </rPh>
    <rPh sb="35" eb="37">
      <t>ソウダン</t>
    </rPh>
    <rPh sb="37" eb="38">
      <t>トウ</t>
    </rPh>
    <rPh sb="39" eb="41">
      <t>レンラク</t>
    </rPh>
    <rPh sb="43" eb="44">
      <t>ネガ</t>
    </rPh>
    <phoneticPr fontId="2"/>
  </si>
  <si>
    <t>提出書類</t>
    <rPh sb="0" eb="2">
      <t>テイシュツ</t>
    </rPh>
    <rPh sb="2" eb="4">
      <t>ショルイ</t>
    </rPh>
    <phoneticPr fontId="2"/>
  </si>
  <si>
    <t>※円未満切り捨て</t>
    <rPh sb="1" eb="4">
      <t>エンミマン</t>
    </rPh>
    <rPh sb="4" eb="5">
      <t>キ</t>
    </rPh>
    <rPh sb="6" eb="7">
      <t>ス</t>
    </rPh>
    <phoneticPr fontId="2"/>
  </si>
  <si>
    <t>控除額（共済）</t>
    <rPh sb="0" eb="3">
      <t>コウジョガク</t>
    </rPh>
    <rPh sb="4" eb="6">
      <t>キョウサイ</t>
    </rPh>
    <phoneticPr fontId="2"/>
  </si>
  <si>
    <t>控除額（互助）</t>
    <rPh sb="0" eb="3">
      <t>コウジョガク</t>
    </rPh>
    <rPh sb="4" eb="6">
      <t>ゴジョ</t>
    </rPh>
    <phoneticPr fontId="2"/>
  </si>
  <si>
    <t>教職調整額／２２</t>
    <rPh sb="0" eb="2">
      <t>キョウショク</t>
    </rPh>
    <rPh sb="2" eb="4">
      <t>チョウセイ</t>
    </rPh>
    <rPh sb="4" eb="5">
      <t>ガク</t>
    </rPh>
    <phoneticPr fontId="2"/>
  </si>
  <si>
    <t>（</t>
    <phoneticPr fontId="2"/>
  </si>
  <si>
    <t>A</t>
    <phoneticPr fontId="2"/>
  </si>
  <si>
    <t>C</t>
    <phoneticPr fontId="2"/>
  </si>
  <si>
    <t>D</t>
    <phoneticPr fontId="2"/>
  </si>
  <si>
    <t>－</t>
    <phoneticPr fontId="2"/>
  </si>
  <si>
    <t>＋</t>
    <phoneticPr fontId="2"/>
  </si>
  <si>
    <t>1 ／ ２２</t>
    <phoneticPr fontId="2"/>
  </si>
  <si>
    <t>１．【B】については、市町村費負担の場合、算定方法が異なる場合がありますので給与事務担当者へご確認ください。</t>
    <rPh sb="11" eb="14">
      <t>シチョウソン</t>
    </rPh>
    <rPh sb="14" eb="15">
      <t>ヒ</t>
    </rPh>
    <rPh sb="15" eb="17">
      <t>フタン</t>
    </rPh>
    <rPh sb="18" eb="20">
      <t>バアイ</t>
    </rPh>
    <rPh sb="21" eb="23">
      <t>サンテイ</t>
    </rPh>
    <rPh sb="23" eb="25">
      <t>ホウホウ</t>
    </rPh>
    <rPh sb="26" eb="27">
      <t>コト</t>
    </rPh>
    <rPh sb="29" eb="31">
      <t>バアイ</t>
    </rPh>
    <rPh sb="38" eb="40">
      <t>キュウヨ</t>
    </rPh>
    <rPh sb="40" eb="42">
      <t>ジム</t>
    </rPh>
    <rPh sb="42" eb="45">
      <t>タントウシャ</t>
    </rPh>
    <rPh sb="47" eb="49">
      <t>カクニン</t>
    </rPh>
    <phoneticPr fontId="2"/>
  </si>
  <si>
    <t>２．教職調整額については、減額されないため【D】に含めて下さい。</t>
    <rPh sb="2" eb="4">
      <t>キョウショク</t>
    </rPh>
    <rPh sb="4" eb="6">
      <t>チョウセイ</t>
    </rPh>
    <rPh sb="6" eb="7">
      <t>ガク</t>
    </rPh>
    <rPh sb="13" eb="15">
      <t>ゲンガク</t>
    </rPh>
    <rPh sb="25" eb="26">
      <t>フク</t>
    </rPh>
    <rPh sb="28" eb="29">
      <t>クダ</t>
    </rPh>
    <phoneticPr fontId="2"/>
  </si>
  <si>
    <t>※A－Cがマイナスとなった場合は「0」とする</t>
    <rPh sb="13" eb="15">
      <t>バアイ</t>
    </rPh>
    <phoneticPr fontId="2"/>
  </si>
  <si>
    <t>（勤務時間１時間当たりの給与額）</t>
    <phoneticPr fontId="2"/>
  </si>
  <si>
    <t>7時間45分（１日当たりの勤務時間）</t>
    <phoneticPr fontId="2"/>
  </si>
  <si>
    <t>子ども掛金率</t>
    <rPh sb="0" eb="1">
      <t>コ</t>
    </rPh>
    <rPh sb="3" eb="5">
      <t>カケキン</t>
    </rPh>
    <rPh sb="5" eb="6">
      <t>リツ</t>
    </rPh>
    <phoneticPr fontId="2"/>
  </si>
  <si>
    <t>（土日祝、
年末年始除く）</t>
    <rPh sb="1" eb="3">
      <t>ドニチ</t>
    </rPh>
    <rPh sb="3" eb="4">
      <t>シュク</t>
    </rPh>
    <rPh sb="6" eb="8">
      <t>ネンマツ</t>
    </rPh>
    <rPh sb="8" eb="10">
      <t>ネンシ</t>
    </rPh>
    <rPh sb="10" eb="11">
      <t>ノゾ</t>
    </rPh>
    <phoneticPr fontId="2"/>
  </si>
  <si>
    <t>介護掛金</t>
    <rPh sb="0" eb="2">
      <t>カイゴ</t>
    </rPh>
    <rPh sb="2" eb="3">
      <t>カ</t>
    </rPh>
    <rPh sb="3" eb="4">
      <t>キン</t>
    </rPh>
    <phoneticPr fontId="2"/>
  </si>
  <si>
    <t>短期掛金</t>
    <rPh sb="0" eb="2">
      <t>タンキ</t>
    </rPh>
    <rPh sb="2" eb="3">
      <t>カ</t>
    </rPh>
    <rPh sb="3" eb="4">
      <t>キン</t>
    </rPh>
    <phoneticPr fontId="2"/>
  </si>
  <si>
    <t>子ども・子育て
支援掛金</t>
    <rPh sb="0" eb="1">
      <t>コ</t>
    </rPh>
    <rPh sb="4" eb="6">
      <t>コソダ</t>
    </rPh>
    <rPh sb="8" eb="10">
      <t>シエン</t>
    </rPh>
    <rPh sb="10" eb="12">
      <t>カケキン</t>
    </rPh>
    <phoneticPr fontId="2"/>
  </si>
  <si>
    <t>２．介護助成金（互助組合）：定額「７００円」及び取得時間から算出。また、取得時間に係る掛金相当額を加算する</t>
    <rPh sb="14" eb="16">
      <t>テイガク</t>
    </rPh>
    <rPh sb="20" eb="21">
      <t>エン</t>
    </rPh>
    <rPh sb="26" eb="28">
      <t>ジカン</t>
    </rPh>
    <rPh sb="38" eb="40">
      <t>ジカン</t>
    </rPh>
    <phoneticPr fontId="2"/>
  </si>
  <si>
    <r>
      <rPr>
        <b/>
        <sz val="10"/>
        <rFont val="ＭＳ Ｐゴシック"/>
        <family val="3"/>
        <charset val="128"/>
      </rPr>
      <t>◆</t>
    </r>
    <r>
      <rPr>
        <b/>
        <sz val="10"/>
        <color rgb="FFFF0000"/>
        <rFont val="ＭＳ Ｐゴシック"/>
        <family val="3"/>
        <charset val="128"/>
      </rPr>
      <t xml:space="preserve"> 控除額（共済）</t>
    </r>
    <phoneticPr fontId="2"/>
  </si>
  <si>
    <r>
      <t xml:space="preserve">   </t>
    </r>
    <r>
      <rPr>
        <sz val="10"/>
        <rFont val="ＭＳ Ｐゴシック"/>
        <family val="3"/>
        <charset val="128"/>
      </rPr>
      <t>これは「介護休業手当金請求書」の計算式の◆マークの額を計算するものです。</t>
    </r>
    <phoneticPr fontId="2"/>
  </si>
  <si>
    <r>
      <t>　控除額(</t>
    </r>
    <r>
      <rPr>
        <b/>
        <sz val="14"/>
        <color indexed="10"/>
        <rFont val="ＭＳ Ｐゴシック"/>
        <family val="3"/>
        <charset val="128"/>
      </rPr>
      <t>互助</t>
    </r>
    <r>
      <rPr>
        <b/>
        <sz val="14"/>
        <rFont val="ＭＳ Ｐゴシック"/>
        <family val="3"/>
        <charset val="128"/>
      </rPr>
      <t>)の算定表（勤務しなかった期間に支払われた報酬の額）</t>
    </r>
    <rPh sb="1" eb="4">
      <t>コウジョガク</t>
    </rPh>
    <rPh sb="5" eb="7">
      <t>ゴジョ</t>
    </rPh>
    <rPh sb="9" eb="11">
      <t>サンテイ</t>
    </rPh>
    <rPh sb="11" eb="12">
      <t>ヒョウ</t>
    </rPh>
    <rPh sb="13" eb="15">
      <t>キンム</t>
    </rPh>
    <rPh sb="20" eb="22">
      <t>キカン</t>
    </rPh>
    <rPh sb="23" eb="25">
      <t>シハラ</t>
    </rPh>
    <rPh sb="28" eb="30">
      <t>ホウシュウ</t>
    </rPh>
    <rPh sb="31" eb="32">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</si>
</sst>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0000"/>
    <numFmt numFmtId="178" formatCode="0.0000"/>
    <numFmt numFmtId="179" formatCode="[$-F800]dddd\,\ mmmm\ dd\,\ yyyy"/>
  </numFmts>
  <fonts count="25">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8"/>
      <name val="ＭＳ Ｐゴシック"/>
      <family val="3"/>
      <charset val="128"/>
    </font>
    <font>
      <sz val="48"/>
      <name val="ＭＳ Ｐゴシック"/>
      <family val="3"/>
      <charset val="128"/>
    </font>
    <font>
      <sz val="14"/>
      <name val="ＭＳ Ｐゴシック"/>
      <family val="3"/>
      <charset val="128"/>
    </font>
    <font>
      <sz val="10"/>
      <name val="ＭＳ Ｐゴシック"/>
      <family val="3"/>
      <charset val="128"/>
    </font>
    <font>
      <b/>
      <sz val="14"/>
      <name val="ＭＳ Ｐゴシック"/>
      <family val="3"/>
      <charset val="128"/>
    </font>
    <font>
      <b/>
      <sz val="12"/>
      <name val="ＭＳ Ｐゴシック"/>
      <family val="3"/>
      <charset val="128"/>
    </font>
    <font>
      <b/>
      <sz val="16"/>
      <name val="ＭＳ Ｐゴシック"/>
      <family val="3"/>
      <charset val="128"/>
    </font>
    <font>
      <sz val="10"/>
      <color rgb="FFFF0000"/>
      <name val="ＭＳ Ｐゴシック"/>
      <family val="3"/>
      <charset val="128"/>
    </font>
    <font>
      <sz val="22"/>
      <name val="ＭＳ Ｐゴシック"/>
      <family val="3"/>
      <charset val="128"/>
    </font>
    <font>
      <b/>
      <sz val="12"/>
      <color rgb="FFFF0000"/>
      <name val="ＭＳ Ｐゴシック"/>
      <family val="3"/>
      <charset val="128"/>
    </font>
    <font>
      <b/>
      <sz val="14"/>
      <color indexed="10"/>
      <name val="ＭＳ Ｐゴシック"/>
      <family val="3"/>
      <charset val="128"/>
    </font>
    <font>
      <b/>
      <sz val="11"/>
      <name val="ＭＳ Ｐゴシック"/>
      <family val="3"/>
      <charset val="128"/>
    </font>
    <font>
      <sz val="18"/>
      <name val="ＭＳ Ｐゴシック"/>
      <family val="3"/>
      <charset val="128"/>
    </font>
    <font>
      <b/>
      <sz val="20"/>
      <name val="ＭＳ Ｐゴシック"/>
      <family val="3"/>
      <charset val="128"/>
    </font>
    <font>
      <sz val="16"/>
      <name val="ＭＳ Ｐゴシック"/>
      <family val="3"/>
      <charset val="128"/>
    </font>
    <font>
      <b/>
      <sz val="22"/>
      <name val="ＭＳ Ｐゴシック"/>
      <family val="3"/>
      <charset val="128"/>
    </font>
    <font>
      <b/>
      <sz val="9"/>
      <color indexed="81"/>
      <name val="MS P ゴシック"/>
      <family val="3"/>
      <charset val="128"/>
    </font>
    <font>
      <b/>
      <u/>
      <sz val="11"/>
      <name val="ＭＳ Ｐゴシック"/>
      <family val="3"/>
      <charset val="128"/>
    </font>
    <font>
      <b/>
      <sz val="10"/>
      <name val="ＭＳ Ｐゴシック"/>
      <family val="3"/>
      <charset val="128"/>
    </font>
    <font>
      <b/>
      <sz val="10"/>
      <color rgb="FFFF0000"/>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s>
  <borders count="55">
    <border>
      <left/>
      <right/>
      <top/>
      <bottom/>
      <diagonal/>
    </border>
    <border>
      <left/>
      <right/>
      <top/>
      <bottom style="thin">
        <color indexed="64"/>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medium">
        <color rgb="FFFF0000"/>
      </right>
      <top/>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right/>
      <top/>
      <bottom style="double">
        <color auto="1"/>
      </bottom>
      <diagonal/>
    </border>
  </borders>
  <cellStyleXfs count="2">
    <xf numFmtId="0" fontId="0" fillId="0" borderId="0"/>
    <xf numFmtId="38" fontId="1" fillId="0" borderId="0" applyFont="0" applyFill="0" applyBorder="0" applyAlignment="0" applyProtection="0"/>
  </cellStyleXfs>
  <cellXfs count="291">
    <xf numFmtId="0" fontId="0" fillId="0" borderId="0" xfId="0"/>
    <xf numFmtId="0" fontId="0" fillId="0" borderId="0" xfId="0" applyProtection="1"/>
    <xf numFmtId="0" fontId="9" fillId="0" borderId="0" xfId="0" applyFont="1" applyProtection="1"/>
    <xf numFmtId="0" fontId="0" fillId="0" borderId="0" xfId="0" applyAlignment="1" applyProtection="1">
      <alignment vertical="center"/>
    </xf>
    <xf numFmtId="0" fontId="0" fillId="0" borderId="1" xfId="0" applyBorder="1" applyAlignment="1" applyProtection="1">
      <alignment vertical="center"/>
    </xf>
    <xf numFmtId="0" fontId="7" fillId="3" borderId="2" xfId="0" applyFont="1" applyFill="1" applyBorder="1" applyAlignment="1" applyProtection="1">
      <alignment horizontal="center" vertical="center"/>
    </xf>
    <xf numFmtId="0" fontId="0" fillId="0" borderId="2" xfId="0" applyFill="1" applyBorder="1" applyAlignment="1" applyProtection="1">
      <alignment vertical="center"/>
    </xf>
    <xf numFmtId="0" fontId="0" fillId="0" borderId="2" xfId="0" applyBorder="1" applyAlignment="1" applyProtection="1">
      <alignment vertical="center"/>
    </xf>
    <xf numFmtId="0" fontId="4" fillId="0" borderId="0" xfId="0" applyFont="1" applyAlignment="1" applyProtection="1">
      <alignment vertical="center"/>
    </xf>
    <xf numFmtId="0" fontId="0" fillId="0" borderId="0" xfId="0" applyAlignment="1" applyProtection="1">
      <alignment horizontal="right" vertical="center"/>
    </xf>
    <xf numFmtId="0" fontId="11" fillId="0" borderId="0" xfId="0" applyFont="1" applyAlignment="1" applyProtection="1">
      <alignment vertical="center"/>
    </xf>
    <xf numFmtId="0" fontId="12" fillId="0" borderId="2" xfId="0" applyFont="1" applyBorder="1" applyAlignment="1" applyProtection="1">
      <alignment horizontal="right" vertical="center"/>
    </xf>
    <xf numFmtId="0" fontId="8" fillId="0" borderId="0" xfId="0" applyFont="1" applyAlignment="1" applyProtection="1">
      <alignment vertical="center"/>
    </xf>
    <xf numFmtId="49" fontId="4" fillId="0" borderId="0" xfId="0" applyNumberFormat="1" applyFont="1" applyAlignment="1" applyProtection="1">
      <alignment vertical="center"/>
    </xf>
    <xf numFmtId="0" fontId="7" fillId="0" borderId="0" xfId="0" applyFont="1" applyFill="1" applyAlignment="1" applyProtection="1">
      <alignment vertical="center"/>
    </xf>
    <xf numFmtId="0" fontId="6" fillId="0" borderId="0" xfId="0" applyFont="1" applyAlignment="1" applyProtection="1">
      <alignment vertical="center"/>
    </xf>
    <xf numFmtId="0" fontId="3" fillId="0" borderId="0" xfId="0" applyFont="1" applyAlignment="1" applyProtection="1">
      <alignment vertical="center"/>
    </xf>
    <xf numFmtId="0" fontId="0" fillId="0" borderId="2" xfId="0" applyBorder="1" applyAlignment="1" applyProtection="1">
      <alignment horizontal="right" vertical="center"/>
    </xf>
    <xf numFmtId="0" fontId="12" fillId="0" borderId="0" xfId="0" applyFont="1" applyAlignment="1" applyProtection="1">
      <alignment horizontal="right" vertical="center"/>
    </xf>
    <xf numFmtId="0" fontId="0" fillId="0" borderId="0" xfId="0" applyFont="1" applyAlignment="1" applyProtection="1">
      <alignment vertical="center"/>
    </xf>
    <xf numFmtId="0" fontId="0" fillId="0" borderId="0" xfId="0" applyFill="1" applyAlignment="1" applyProtection="1">
      <alignment vertical="center"/>
    </xf>
    <xf numFmtId="0" fontId="14" fillId="0" borderId="0" xfId="0" applyFont="1" applyAlignment="1" applyProtection="1">
      <alignment horizontal="center" vertical="center"/>
    </xf>
    <xf numFmtId="0" fontId="0" fillId="0" borderId="0" xfId="0" applyBorder="1" applyAlignment="1" applyProtection="1">
      <alignment vertical="center"/>
    </xf>
    <xf numFmtId="0" fontId="0" fillId="0" borderId="0" xfId="0" applyFill="1"/>
    <xf numFmtId="0" fontId="0" fillId="0" borderId="0" xfId="0" applyFill="1" applyBorder="1" applyProtection="1"/>
    <xf numFmtId="0" fontId="0" fillId="0" borderId="0" xfId="0" applyAlignment="1">
      <alignment horizontal="center"/>
    </xf>
    <xf numFmtId="2" fontId="0" fillId="0" borderId="0" xfId="0" applyNumberFormat="1"/>
    <xf numFmtId="0" fontId="0" fillId="0" borderId="0" xfId="0" applyAlignment="1"/>
    <xf numFmtId="38" fontId="0" fillId="0" borderId="0" xfId="1" applyFont="1"/>
    <xf numFmtId="0" fontId="0" fillId="4" borderId="0" xfId="0" applyFill="1"/>
    <xf numFmtId="0" fontId="0" fillId="0" borderId="0" xfId="0" applyFill="1" applyBorder="1" applyAlignment="1">
      <alignment vertical="center"/>
    </xf>
    <xf numFmtId="0" fontId="0" fillId="5" borderId="0" xfId="0" applyFill="1" applyAlignment="1"/>
    <xf numFmtId="0" fontId="0" fillId="5" borderId="0" xfId="0" applyFill="1"/>
    <xf numFmtId="0" fontId="0" fillId="0" borderId="0" xfId="0" applyFill="1" applyAlignment="1" applyProtection="1">
      <alignment horizontal="center" vertical="center"/>
    </xf>
    <xf numFmtId="0" fontId="4" fillId="0" borderId="0" xfId="0" applyFont="1" applyAlignment="1" applyProtection="1">
      <alignment horizontal="center" vertical="center"/>
    </xf>
    <xf numFmtId="0" fontId="0" fillId="0" borderId="0" xfId="0" applyAlignment="1">
      <alignment horizontal="center" vertical="center"/>
    </xf>
    <xf numFmtId="0" fontId="10" fillId="0" borderId="0" xfId="0" applyFont="1" applyFill="1" applyBorder="1" applyAlignment="1" applyProtection="1">
      <alignment horizontal="center" vertical="center"/>
    </xf>
    <xf numFmtId="0" fontId="0" fillId="0" borderId="0" xfId="0" applyFill="1" applyProtection="1"/>
    <xf numFmtId="0" fontId="7" fillId="0" borderId="34" xfId="0" applyFont="1" applyFill="1" applyBorder="1" applyAlignment="1" applyProtection="1">
      <alignment horizontal="center" vertical="center"/>
    </xf>
    <xf numFmtId="0" fontId="0" fillId="0" borderId="0" xfId="0" applyFill="1" applyBorder="1" applyAlignment="1" applyProtection="1"/>
    <xf numFmtId="0" fontId="0" fillId="0" borderId="0" xfId="0" applyFill="1" applyBorder="1" applyAlignment="1" applyProtection="1">
      <alignment vertical="center"/>
    </xf>
    <xf numFmtId="0" fontId="4" fillId="0" borderId="0" xfId="0" applyFont="1" applyFill="1" applyAlignment="1" applyProtection="1">
      <alignment horizontal="center" vertical="center"/>
    </xf>
    <xf numFmtId="0" fontId="7" fillId="0" borderId="44" xfId="0" applyFont="1" applyFill="1" applyBorder="1" applyAlignment="1" applyProtection="1">
      <alignment horizontal="center" vertical="center" shrinkToFit="1"/>
    </xf>
    <xf numFmtId="0" fontId="7" fillId="0" borderId="42" xfId="0" applyFont="1" applyFill="1" applyBorder="1" applyAlignment="1" applyProtection="1">
      <alignment shrinkToFit="1"/>
    </xf>
    <xf numFmtId="3" fontId="0" fillId="0" borderId="0" xfId="0" applyNumberFormat="1" applyFill="1" applyAlignment="1" applyProtection="1">
      <alignment vertical="center"/>
    </xf>
    <xf numFmtId="0" fontId="7" fillId="0" borderId="17" xfId="0" applyFont="1" applyFill="1" applyBorder="1" applyAlignment="1" applyProtection="1">
      <alignment horizontal="center" vertical="center" shrinkToFit="1"/>
    </xf>
    <xf numFmtId="0" fontId="7" fillId="0" borderId="18" xfId="0" applyFont="1" applyFill="1" applyBorder="1" applyAlignment="1" applyProtection="1">
      <alignment shrinkToFit="1"/>
    </xf>
    <xf numFmtId="3" fontId="0" fillId="0" borderId="0" xfId="0" applyNumberFormat="1" applyBorder="1" applyAlignment="1" applyProtection="1">
      <alignment vertical="center"/>
    </xf>
    <xf numFmtId="3" fontId="4" fillId="0" borderId="0" xfId="0" applyNumberFormat="1" applyFont="1" applyBorder="1" applyAlignment="1" applyProtection="1">
      <alignment vertical="center"/>
    </xf>
    <xf numFmtId="0" fontId="0" fillId="0" borderId="0" xfId="0" applyAlignment="1" applyProtection="1">
      <alignment horizontal="center" vertical="center"/>
    </xf>
    <xf numFmtId="0" fontId="4" fillId="0" borderId="0" xfId="0" applyFont="1" applyBorder="1" applyAlignment="1" applyProtection="1">
      <alignment vertical="center"/>
    </xf>
    <xf numFmtId="3" fontId="0" fillId="0" borderId="0" xfId="0" applyNumberFormat="1" applyBorder="1" applyAlignment="1" applyProtection="1">
      <alignment horizontal="center" vertical="center"/>
    </xf>
    <xf numFmtId="0" fontId="5" fillId="0" borderId="0" xfId="0" applyFont="1" applyAlignment="1" applyProtection="1">
      <alignment vertical="center"/>
    </xf>
    <xf numFmtId="3" fontId="0" fillId="0" borderId="0" xfId="0" applyNumberFormat="1" applyAlignment="1" applyProtection="1">
      <alignment horizontal="center" vertical="center"/>
    </xf>
    <xf numFmtId="38" fontId="0" fillId="0" borderId="0" xfId="1" applyFont="1" applyAlignment="1" applyProtection="1">
      <alignment horizontal="center" vertical="center"/>
    </xf>
    <xf numFmtId="176" fontId="0" fillId="0" borderId="0" xfId="0" applyNumberFormat="1" applyFill="1" applyAlignment="1" applyProtection="1">
      <alignment horizontal="center" vertical="center"/>
    </xf>
    <xf numFmtId="0" fontId="3" fillId="0" borderId="0" xfId="0" applyFont="1" applyAlignment="1" applyProtection="1">
      <alignment vertical="center" wrapText="1"/>
    </xf>
    <xf numFmtId="0" fontId="3" fillId="0" borderId="0" xfId="0" applyFont="1" applyAlignment="1" applyProtection="1">
      <alignment horizontal="center" vertical="center" wrapText="1"/>
    </xf>
    <xf numFmtId="3" fontId="4" fillId="0" borderId="0" xfId="0" applyNumberFormat="1" applyFont="1" applyAlignment="1" applyProtection="1">
      <alignment horizontal="center" vertical="center"/>
    </xf>
    <xf numFmtId="176" fontId="0" fillId="0" borderId="0" xfId="0" applyNumberFormat="1" applyBorder="1" applyAlignment="1" applyProtection="1">
      <alignment horizontal="center" vertical="center"/>
    </xf>
    <xf numFmtId="3" fontId="0" fillId="0" borderId="0" xfId="0" applyNumberFormat="1" applyFill="1" applyBorder="1" applyAlignment="1" applyProtection="1">
      <alignment vertical="center"/>
    </xf>
    <xf numFmtId="0" fontId="0" fillId="0" borderId="0" xfId="0" applyAlignment="1" applyProtection="1">
      <alignment vertical="center" shrinkToFit="1"/>
    </xf>
    <xf numFmtId="38" fontId="0" fillId="0" borderId="0" xfId="1" applyFont="1" applyBorder="1" applyAlignment="1" applyProtection="1">
      <alignment horizontal="center" vertical="center"/>
    </xf>
    <xf numFmtId="0" fontId="0" fillId="0" borderId="0" xfId="0" applyBorder="1" applyAlignment="1" applyProtection="1">
      <alignment horizontal="center" vertical="center"/>
    </xf>
    <xf numFmtId="38" fontId="0" fillId="0" borderId="0" xfId="1" applyFont="1" applyBorder="1" applyAlignment="1" applyProtection="1">
      <alignment vertical="center"/>
    </xf>
    <xf numFmtId="38" fontId="4" fillId="0" borderId="0" xfId="1" applyFont="1" applyAlignment="1" applyProtection="1">
      <alignment vertical="center"/>
    </xf>
    <xf numFmtId="38" fontId="4" fillId="0" borderId="0" xfId="1" applyFont="1" applyAlignment="1" applyProtection="1">
      <alignment horizontal="center" vertical="center"/>
    </xf>
    <xf numFmtId="3" fontId="4" fillId="0" borderId="0" xfId="0" applyNumberFormat="1" applyFont="1" applyAlignment="1" applyProtection="1">
      <alignment vertical="center"/>
    </xf>
    <xf numFmtId="176" fontId="4" fillId="0" borderId="0" xfId="0" applyNumberFormat="1" applyFont="1" applyBorder="1" applyAlignment="1" applyProtection="1">
      <alignment vertical="center"/>
    </xf>
    <xf numFmtId="38" fontId="4" fillId="0" borderId="0" xfId="0" applyNumberFormat="1" applyFont="1" applyBorder="1" applyAlignment="1" applyProtection="1">
      <alignment vertical="center"/>
    </xf>
    <xf numFmtId="38" fontId="4" fillId="0" borderId="0" xfId="1" applyFont="1" applyBorder="1" applyAlignment="1" applyProtection="1">
      <alignment vertical="center"/>
    </xf>
    <xf numFmtId="38" fontId="0" fillId="0" borderId="0" xfId="1" applyFont="1" applyAlignment="1" applyProtection="1">
      <alignment vertical="center"/>
    </xf>
    <xf numFmtId="0" fontId="4" fillId="0" borderId="0" xfId="0" applyFont="1" applyAlignment="1" applyProtection="1">
      <alignment horizontal="center" vertical="center"/>
    </xf>
    <xf numFmtId="0" fontId="0" fillId="0" borderId="1" xfId="0" applyBorder="1" applyAlignment="1" applyProtection="1">
      <alignment horizontal="center" vertical="center"/>
    </xf>
    <xf numFmtId="0" fontId="0" fillId="0" borderId="0" xfId="0" applyBorder="1" applyAlignment="1" applyProtection="1">
      <alignment horizontal="center" vertical="center"/>
    </xf>
    <xf numFmtId="0" fontId="0" fillId="0" borderId="0" xfId="0" applyAlignment="1" applyProtection="1">
      <alignment horizontal="center" vertical="center"/>
    </xf>
    <xf numFmtId="3" fontId="4" fillId="0" borderId="0" xfId="0" applyNumberFormat="1" applyFont="1" applyAlignment="1" applyProtection="1">
      <alignment horizontal="center" vertical="center"/>
    </xf>
    <xf numFmtId="38" fontId="0" fillId="0" borderId="0" xfId="1" applyFont="1" applyAlignment="1" applyProtection="1">
      <alignment horizontal="center" vertical="center"/>
    </xf>
    <xf numFmtId="176" fontId="4" fillId="0" borderId="0" xfId="0" applyNumberFormat="1" applyFont="1" applyBorder="1" applyAlignment="1" applyProtection="1">
      <alignment horizontal="center" vertical="center"/>
    </xf>
    <xf numFmtId="3" fontId="0" fillId="0" borderId="0" xfId="0" applyNumberFormat="1" applyBorder="1" applyAlignment="1" applyProtection="1">
      <alignment horizontal="center" vertical="center"/>
    </xf>
    <xf numFmtId="0" fontId="11" fillId="0" borderId="0" xfId="0" applyFont="1" applyAlignment="1" applyProtection="1">
      <alignment horizontal="center" vertical="center"/>
    </xf>
    <xf numFmtId="0" fontId="0" fillId="0" borderId="1" xfId="0" applyBorder="1" applyAlignment="1" applyProtection="1">
      <alignment horizontal="center" vertical="center"/>
    </xf>
    <xf numFmtId="0" fontId="4" fillId="0" borderId="0" xfId="0" applyFont="1" applyAlignment="1" applyProtection="1">
      <alignment horizontal="center" vertical="center"/>
    </xf>
    <xf numFmtId="0" fontId="0" fillId="0" borderId="0" xfId="0" applyFill="1" applyAlignment="1" applyProtection="1">
      <alignment horizontal="center" vertical="center"/>
    </xf>
    <xf numFmtId="0" fontId="0" fillId="0" borderId="0" xfId="0" applyAlignment="1" applyProtection="1">
      <alignment horizontal="center" vertical="center"/>
    </xf>
    <xf numFmtId="0" fontId="4" fillId="0" borderId="0" xfId="0" applyFont="1" applyBorder="1" applyAlignment="1" applyProtection="1">
      <alignment horizontal="center" vertical="center"/>
    </xf>
    <xf numFmtId="0" fontId="11" fillId="0" borderId="0" xfId="0" applyFont="1" applyAlignment="1" applyProtection="1">
      <alignment horizontal="center" vertical="center" shrinkToFit="1"/>
    </xf>
    <xf numFmtId="0" fontId="0" fillId="0" borderId="1" xfId="0" applyFont="1" applyBorder="1" applyAlignment="1" applyProtection="1">
      <alignment horizontal="center" vertical="center"/>
    </xf>
    <xf numFmtId="0" fontId="11" fillId="0" borderId="2" xfId="0" applyFont="1" applyBorder="1" applyAlignment="1" applyProtection="1">
      <alignment horizontal="center" vertical="center"/>
    </xf>
    <xf numFmtId="0" fontId="7" fillId="0" borderId="0" xfId="0" applyFont="1" applyFill="1" applyAlignment="1" applyProtection="1">
      <alignment horizontal="center" vertical="center"/>
    </xf>
    <xf numFmtId="0" fontId="22" fillId="0" borderId="0" xfId="0" applyFont="1" applyProtection="1"/>
    <xf numFmtId="0" fontId="0" fillId="0" borderId="0" xfId="0" applyFont="1" applyAlignment="1" applyProtection="1">
      <alignment horizontal="right" vertical="center"/>
    </xf>
    <xf numFmtId="0" fontId="0" fillId="0" borderId="1" xfId="0" applyFont="1" applyBorder="1" applyAlignment="1" applyProtection="1">
      <alignment horizontal="right" vertical="center"/>
    </xf>
    <xf numFmtId="0" fontId="0" fillId="0" borderId="0" xfId="0" applyFont="1" applyAlignment="1" applyProtection="1">
      <alignment horizontal="left" vertical="center"/>
    </xf>
    <xf numFmtId="38" fontId="24" fillId="0" borderId="0" xfId="1" applyFont="1" applyFill="1" applyBorder="1" applyAlignment="1" applyProtection="1">
      <alignment horizontal="left" vertical="center"/>
    </xf>
    <xf numFmtId="0" fontId="16" fillId="0" borderId="5" xfId="0" applyFont="1" applyFill="1" applyBorder="1" applyAlignment="1" applyProtection="1">
      <alignment horizontal="center" vertical="center" shrinkToFit="1"/>
    </xf>
    <xf numFmtId="0" fontId="0" fillId="5" borderId="11" xfId="0" applyFill="1" applyBorder="1" applyAlignment="1" applyProtection="1">
      <alignment horizontal="center" vertical="center"/>
    </xf>
    <xf numFmtId="0" fontId="11" fillId="0" borderId="19" xfId="0" applyFont="1" applyFill="1" applyBorder="1" applyAlignment="1" applyProtection="1">
      <alignment horizontal="center" vertical="center"/>
    </xf>
    <xf numFmtId="0" fontId="11" fillId="0" borderId="20" xfId="0" applyFont="1" applyFill="1" applyBorder="1" applyAlignment="1" applyProtection="1">
      <alignment horizontal="center" vertical="center"/>
    </xf>
    <xf numFmtId="0" fontId="11" fillId="0" borderId="21" xfId="0" applyFont="1" applyFill="1" applyBorder="1" applyAlignment="1" applyProtection="1">
      <alignment horizontal="center" vertical="center"/>
    </xf>
    <xf numFmtId="0" fontId="16" fillId="5" borderId="48" xfId="0" applyFont="1" applyFill="1" applyBorder="1" applyAlignment="1" applyProtection="1">
      <alignment horizontal="center" vertical="center"/>
    </xf>
    <xf numFmtId="0" fontId="16" fillId="5" borderId="18" xfId="0" applyFont="1" applyFill="1" applyBorder="1" applyAlignment="1" applyProtection="1">
      <alignment horizontal="center" vertical="center"/>
    </xf>
    <xf numFmtId="0" fontId="16" fillId="5" borderId="49" xfId="0" applyFont="1" applyFill="1" applyBorder="1" applyAlignment="1" applyProtection="1">
      <alignment horizontal="center" vertical="center"/>
    </xf>
    <xf numFmtId="0" fontId="16" fillId="5" borderId="25" xfId="0" applyFont="1" applyFill="1" applyBorder="1" applyAlignment="1" applyProtection="1">
      <alignment horizontal="center" vertical="center"/>
    </xf>
    <xf numFmtId="0" fontId="16" fillId="5" borderId="11" xfId="0" applyFont="1" applyFill="1" applyBorder="1" applyAlignment="1" applyProtection="1">
      <alignment horizontal="center" vertical="center"/>
    </xf>
    <xf numFmtId="0" fontId="16" fillId="5" borderId="28" xfId="0" applyFont="1" applyFill="1" applyBorder="1" applyAlignment="1" applyProtection="1">
      <alignment horizontal="center" vertical="center"/>
    </xf>
    <xf numFmtId="0" fontId="16" fillId="5" borderId="26" xfId="0" applyFont="1" applyFill="1" applyBorder="1" applyAlignment="1" applyProtection="1">
      <alignment horizontal="center" vertical="center"/>
    </xf>
    <xf numFmtId="0" fontId="16" fillId="5" borderId="27" xfId="0" applyFont="1" applyFill="1" applyBorder="1" applyAlignment="1" applyProtection="1">
      <alignment horizontal="center" vertical="center"/>
    </xf>
    <xf numFmtId="0" fontId="16" fillId="5" borderId="29" xfId="0" applyFont="1" applyFill="1" applyBorder="1" applyAlignment="1" applyProtection="1">
      <alignment horizontal="center" vertical="center"/>
    </xf>
    <xf numFmtId="0" fontId="16" fillId="5" borderId="37" xfId="0" applyFont="1" applyFill="1" applyBorder="1" applyAlignment="1" applyProtection="1">
      <alignment horizontal="center" vertical="center"/>
    </xf>
    <xf numFmtId="0" fontId="16" fillId="5" borderId="15" xfId="0" applyFont="1" applyFill="1" applyBorder="1" applyAlignment="1" applyProtection="1">
      <alignment horizontal="center" vertical="center"/>
    </xf>
    <xf numFmtId="0" fontId="16" fillId="5" borderId="38" xfId="0" applyFont="1" applyFill="1" applyBorder="1" applyAlignment="1" applyProtection="1">
      <alignment horizontal="center" vertical="center"/>
    </xf>
    <xf numFmtId="38" fontId="20" fillId="5" borderId="4" xfId="1" applyFont="1" applyFill="1" applyBorder="1" applyAlignment="1" applyProtection="1">
      <alignment horizontal="center" vertical="center" shrinkToFit="1"/>
    </xf>
    <xf numFmtId="38" fontId="20" fillId="5" borderId="5" xfId="1" applyFont="1" applyFill="1" applyBorder="1" applyAlignment="1" applyProtection="1">
      <alignment horizontal="center" vertical="center" shrinkToFit="1"/>
    </xf>
    <xf numFmtId="38" fontId="20" fillId="5" borderId="6" xfId="1" applyFont="1" applyFill="1" applyBorder="1" applyAlignment="1" applyProtection="1">
      <alignment horizontal="center" vertical="center" shrinkToFit="1"/>
    </xf>
    <xf numFmtId="38" fontId="20" fillId="5" borderId="8" xfId="1" applyFont="1" applyFill="1" applyBorder="1" applyAlignment="1" applyProtection="1">
      <alignment horizontal="center" vertical="center" shrinkToFit="1"/>
    </xf>
    <xf numFmtId="38" fontId="20" fillId="5" borderId="3" xfId="1" applyFont="1" applyFill="1" applyBorder="1" applyAlignment="1" applyProtection="1">
      <alignment horizontal="center" vertical="center" shrinkToFit="1"/>
    </xf>
    <xf numFmtId="38" fontId="20" fillId="5" borderId="9" xfId="1" applyFont="1" applyFill="1" applyBorder="1" applyAlignment="1" applyProtection="1">
      <alignment horizontal="center" vertical="center" shrinkToFit="1"/>
    </xf>
    <xf numFmtId="38" fontId="10" fillId="0" borderId="2" xfId="1" applyFont="1" applyFill="1" applyBorder="1" applyAlignment="1" applyProtection="1">
      <alignment horizontal="center" vertical="center"/>
    </xf>
    <xf numFmtId="38" fontId="10" fillId="0" borderId="1" xfId="1" applyFont="1" applyFill="1" applyBorder="1" applyAlignment="1" applyProtection="1">
      <alignment horizontal="center" vertical="center"/>
    </xf>
    <xf numFmtId="38" fontId="10" fillId="0" borderId="47" xfId="1" applyFont="1" applyFill="1" applyBorder="1" applyAlignment="1" applyProtection="1">
      <alignment horizontal="center" vertical="center"/>
    </xf>
    <xf numFmtId="38" fontId="10" fillId="0" borderId="44" xfId="1" applyFont="1" applyFill="1" applyBorder="1" applyAlignment="1" applyProtection="1">
      <alignment horizontal="center" vertical="center"/>
    </xf>
    <xf numFmtId="0" fontId="4" fillId="0" borderId="19" xfId="0" applyFont="1" applyFill="1" applyBorder="1" applyAlignment="1" applyProtection="1">
      <alignment horizontal="center" vertical="center" shrinkToFit="1"/>
    </xf>
    <xf numFmtId="0" fontId="4" fillId="0" borderId="20" xfId="0" applyFont="1" applyFill="1" applyBorder="1" applyAlignment="1" applyProtection="1">
      <alignment horizontal="center" vertical="center" shrinkToFit="1"/>
    </xf>
    <xf numFmtId="0" fontId="7" fillId="5" borderId="20" xfId="0" applyNumberFormat="1" applyFont="1" applyFill="1" applyBorder="1" applyAlignment="1" applyProtection="1">
      <alignment horizontal="center" vertical="center"/>
    </xf>
    <xf numFmtId="0" fontId="7" fillId="5" borderId="21" xfId="0" applyNumberFormat="1" applyFont="1" applyFill="1" applyBorder="1" applyAlignment="1" applyProtection="1">
      <alignment horizontal="center" vertical="center"/>
    </xf>
    <xf numFmtId="0" fontId="4" fillId="0" borderId="26" xfId="0" applyFont="1" applyFill="1" applyBorder="1" applyAlignment="1" applyProtection="1">
      <alignment horizontal="center" vertical="center" shrinkToFit="1"/>
    </xf>
    <xf numFmtId="0" fontId="4" fillId="0" borderId="27" xfId="0" applyFont="1" applyFill="1" applyBorder="1" applyAlignment="1" applyProtection="1">
      <alignment horizontal="center" vertical="center" shrinkToFit="1"/>
    </xf>
    <xf numFmtId="38" fontId="19" fillId="5" borderId="27" xfId="1" applyFont="1" applyFill="1" applyBorder="1" applyAlignment="1" applyProtection="1">
      <alignment horizontal="center" vertical="center"/>
    </xf>
    <xf numFmtId="38" fontId="19" fillId="5" borderId="29" xfId="1" applyFont="1" applyFill="1" applyBorder="1" applyAlignment="1" applyProtection="1">
      <alignment horizontal="center" vertical="center"/>
    </xf>
    <xf numFmtId="38" fontId="19" fillId="0" borderId="25" xfId="1" applyFont="1" applyFill="1" applyBorder="1" applyAlignment="1" applyProtection="1">
      <alignment horizontal="center" vertical="center" shrinkToFit="1"/>
      <protection locked="0"/>
    </xf>
    <xf numFmtId="38" fontId="19" fillId="0" borderId="11" xfId="1" applyFont="1" applyFill="1" applyBorder="1" applyAlignment="1" applyProtection="1">
      <alignment horizontal="center" vertical="center" shrinkToFit="1"/>
      <protection locked="0"/>
    </xf>
    <xf numFmtId="38" fontId="19" fillId="0" borderId="28" xfId="1" applyFont="1" applyFill="1" applyBorder="1" applyAlignment="1" applyProtection="1">
      <alignment horizontal="center" vertical="center" shrinkToFit="1"/>
      <protection locked="0"/>
    </xf>
    <xf numFmtId="3" fontId="19" fillId="5" borderId="11" xfId="0" applyNumberFormat="1" applyFont="1" applyFill="1" applyBorder="1" applyAlignment="1" applyProtection="1">
      <alignment horizontal="center" vertical="center"/>
    </xf>
    <xf numFmtId="3" fontId="19" fillId="5" borderId="28" xfId="0" applyNumberFormat="1" applyFont="1" applyFill="1" applyBorder="1" applyAlignment="1" applyProtection="1">
      <alignment horizontal="center" vertical="center"/>
    </xf>
    <xf numFmtId="0" fontId="10" fillId="0" borderId="19" xfId="0" applyFont="1" applyBorder="1" applyAlignment="1" applyProtection="1">
      <alignment horizontal="center" vertical="center" shrinkToFit="1"/>
    </xf>
    <xf numFmtId="0" fontId="10" fillId="0" borderId="20" xfId="0" applyFont="1" applyBorder="1" applyAlignment="1" applyProtection="1">
      <alignment horizontal="center" vertical="center" shrinkToFit="1"/>
    </xf>
    <xf numFmtId="0" fontId="10" fillId="0" borderId="21" xfId="0" applyFont="1" applyBorder="1" applyAlignment="1" applyProtection="1">
      <alignment horizontal="center" vertical="center" shrinkToFit="1"/>
    </xf>
    <xf numFmtId="3" fontId="19" fillId="5" borderId="31" xfId="0" applyNumberFormat="1" applyFont="1" applyFill="1" applyBorder="1" applyAlignment="1" applyProtection="1">
      <alignment horizontal="center" vertical="center"/>
    </xf>
    <xf numFmtId="3" fontId="19" fillId="5" borderId="32" xfId="0" applyNumberFormat="1" applyFont="1" applyFill="1" applyBorder="1" applyAlignment="1" applyProtection="1">
      <alignment horizontal="center" vertical="center"/>
    </xf>
    <xf numFmtId="0" fontId="4" fillId="0" borderId="30" xfId="0" applyFont="1" applyBorder="1" applyAlignment="1" applyProtection="1">
      <alignment horizontal="center" vertical="center" shrinkToFit="1"/>
    </xf>
    <xf numFmtId="0" fontId="4" fillId="0" borderId="31" xfId="0" applyFont="1" applyBorder="1" applyAlignment="1" applyProtection="1">
      <alignment horizontal="center" vertical="center" shrinkToFit="1"/>
    </xf>
    <xf numFmtId="0" fontId="4" fillId="0" borderId="25" xfId="0" applyFont="1" applyBorder="1" applyAlignment="1" applyProtection="1">
      <alignment horizontal="center" vertical="center" shrinkToFit="1"/>
    </xf>
    <xf numFmtId="0" fontId="4" fillId="0" borderId="11" xfId="0" applyFont="1" applyBorder="1" applyAlignment="1" applyProtection="1">
      <alignment horizontal="center" vertical="center" shrinkToFit="1"/>
    </xf>
    <xf numFmtId="0" fontId="0" fillId="0" borderId="25" xfId="0" applyFill="1" applyBorder="1" applyAlignment="1">
      <alignment horizontal="center" vertical="center" wrapText="1" shrinkToFit="1"/>
    </xf>
    <xf numFmtId="0" fontId="0" fillId="0" borderId="11" xfId="0" applyFill="1" applyBorder="1" applyAlignment="1">
      <alignment horizontal="center" vertical="center" shrinkToFit="1"/>
    </xf>
    <xf numFmtId="38" fontId="19" fillId="5" borderId="11" xfId="1" applyFont="1" applyFill="1" applyBorder="1" applyAlignment="1">
      <alignment horizontal="center" vertical="center"/>
    </xf>
    <xf numFmtId="38" fontId="19" fillId="5" borderId="28" xfId="1" applyFont="1" applyFill="1" applyBorder="1" applyAlignment="1">
      <alignment horizontal="center" vertical="center"/>
    </xf>
    <xf numFmtId="0" fontId="7" fillId="0" borderId="37" xfId="0" applyFont="1" applyFill="1" applyBorder="1" applyAlignment="1" applyProtection="1">
      <alignment horizontal="center" vertical="center" shrinkToFit="1"/>
      <protection locked="0"/>
    </xf>
    <xf numFmtId="0" fontId="7" fillId="0" borderId="38" xfId="0" applyFont="1" applyFill="1" applyBorder="1" applyAlignment="1" applyProtection="1">
      <alignment horizontal="center" vertical="center" shrinkToFit="1"/>
      <protection locked="0"/>
    </xf>
    <xf numFmtId="0" fontId="7" fillId="0" borderId="4" xfId="0" applyFont="1" applyFill="1" applyBorder="1" applyAlignment="1" applyProtection="1">
      <alignment horizontal="center" vertical="center" shrinkToFit="1"/>
      <protection locked="0"/>
    </xf>
    <xf numFmtId="0" fontId="7" fillId="0" borderId="6" xfId="0" applyFont="1" applyFill="1" applyBorder="1" applyAlignment="1" applyProtection="1">
      <alignment horizontal="center" vertical="center" shrinkToFit="1"/>
      <protection locked="0"/>
    </xf>
    <xf numFmtId="0" fontId="7" fillId="0" borderId="35" xfId="0" applyFont="1" applyFill="1" applyBorder="1" applyAlignment="1" applyProtection="1">
      <alignment horizontal="center" vertical="center" shrinkToFit="1"/>
      <protection locked="0"/>
    </xf>
    <xf numFmtId="0" fontId="7" fillId="0" borderId="36" xfId="0" applyFont="1" applyFill="1" applyBorder="1" applyAlignment="1" applyProtection="1">
      <alignment horizontal="center" vertical="center" shrinkToFit="1"/>
      <protection locked="0"/>
    </xf>
    <xf numFmtId="0" fontId="7" fillId="0" borderId="39" xfId="0" applyFont="1" applyFill="1" applyBorder="1" applyAlignment="1" applyProtection="1">
      <alignment horizontal="center" vertical="center" shrinkToFit="1"/>
      <protection locked="0"/>
    </xf>
    <xf numFmtId="0" fontId="7" fillId="0" borderId="40" xfId="0" applyFont="1" applyFill="1" applyBorder="1" applyAlignment="1" applyProtection="1">
      <alignment horizontal="center" vertical="center" shrinkToFit="1"/>
      <protection locked="0"/>
    </xf>
    <xf numFmtId="0" fontId="7" fillId="0" borderId="7" xfId="0" applyFont="1" applyFill="1" applyBorder="1" applyAlignment="1" applyProtection="1">
      <alignment horizontal="center" vertical="center"/>
      <protection locked="0"/>
    </xf>
    <xf numFmtId="0" fontId="7" fillId="0" borderId="41" xfId="0" applyFont="1" applyFill="1" applyBorder="1" applyAlignment="1" applyProtection="1">
      <alignment horizontal="center" vertical="center"/>
      <protection locked="0"/>
    </xf>
    <xf numFmtId="0" fontId="7" fillId="0" borderId="8" xfId="0" applyFont="1" applyFill="1" applyBorder="1" applyAlignment="1" applyProtection="1">
      <alignment horizontal="center" vertical="center"/>
      <protection locked="0"/>
    </xf>
    <xf numFmtId="0" fontId="7" fillId="0" borderId="9" xfId="0" applyFont="1" applyFill="1" applyBorder="1" applyAlignment="1" applyProtection="1">
      <alignment horizontal="center" vertical="center"/>
      <protection locked="0"/>
    </xf>
    <xf numFmtId="0" fontId="7" fillId="0" borderId="18" xfId="0" applyFont="1" applyFill="1" applyBorder="1" applyAlignment="1" applyProtection="1">
      <alignment horizontal="center" vertical="center"/>
    </xf>
    <xf numFmtId="0" fontId="7" fillId="0" borderId="33" xfId="0" applyFont="1" applyFill="1" applyBorder="1" applyAlignment="1" applyProtection="1">
      <alignment horizontal="center" vertical="center"/>
    </xf>
    <xf numFmtId="0" fontId="7" fillId="0" borderId="17" xfId="0" applyFont="1" applyFill="1" applyBorder="1" applyAlignment="1" applyProtection="1">
      <alignment horizontal="center" vertical="center" shrinkToFit="1"/>
    </xf>
    <xf numFmtId="0" fontId="7" fillId="0" borderId="11" xfId="0" applyFont="1" applyFill="1" applyBorder="1" applyAlignment="1" applyProtection="1">
      <alignment horizontal="center" vertical="center" shrinkToFit="1"/>
    </xf>
    <xf numFmtId="0" fontId="7" fillId="0" borderId="16" xfId="0" applyFont="1" applyFill="1" applyBorder="1" applyAlignment="1" applyProtection="1">
      <alignment horizontal="center" vertical="center" shrinkToFit="1"/>
    </xf>
    <xf numFmtId="0" fontId="7" fillId="0" borderId="11" xfId="0" applyFont="1" applyFill="1" applyBorder="1" applyAlignment="1" applyProtection="1">
      <alignment horizontal="center" vertical="center"/>
    </xf>
    <xf numFmtId="0" fontId="7" fillId="0" borderId="16" xfId="0" applyFont="1" applyFill="1" applyBorder="1" applyAlignment="1" applyProtection="1">
      <alignment horizontal="center" vertical="center"/>
    </xf>
    <xf numFmtId="0" fontId="7" fillId="0" borderId="25" xfId="0" applyFont="1" applyFill="1" applyBorder="1" applyAlignment="1" applyProtection="1">
      <alignment horizontal="center" vertical="center" shrinkToFit="1"/>
      <protection locked="0"/>
    </xf>
    <xf numFmtId="0" fontId="7" fillId="0" borderId="11" xfId="0" applyFont="1" applyFill="1" applyBorder="1" applyAlignment="1" applyProtection="1">
      <alignment horizontal="center" vertical="center" shrinkToFit="1"/>
      <protection locked="0"/>
    </xf>
    <xf numFmtId="0" fontId="7" fillId="0" borderId="28" xfId="0" applyFont="1" applyFill="1" applyBorder="1" applyAlignment="1" applyProtection="1">
      <alignment horizontal="center" vertical="center" shrinkToFit="1"/>
      <protection locked="0"/>
    </xf>
    <xf numFmtId="0" fontId="7" fillId="0" borderId="30" xfId="0" applyFont="1" applyFill="1" applyBorder="1" applyAlignment="1" applyProtection="1">
      <alignment horizontal="center" vertical="center" shrinkToFit="1"/>
      <protection locked="0"/>
    </xf>
    <xf numFmtId="0" fontId="7" fillId="0" borderId="31" xfId="0" applyFont="1" applyFill="1" applyBorder="1" applyAlignment="1" applyProtection="1">
      <alignment horizontal="center" vertical="center" shrinkToFit="1"/>
      <protection locked="0"/>
    </xf>
    <xf numFmtId="0" fontId="7" fillId="0" borderId="32" xfId="0" applyFont="1" applyFill="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wrapText="1"/>
    </xf>
    <xf numFmtId="0" fontId="4" fillId="0" borderId="0" xfId="0" applyFont="1" applyFill="1" applyAlignment="1" applyProtection="1">
      <alignment horizontal="center" vertical="center" wrapText="1"/>
    </xf>
    <xf numFmtId="179" fontId="7" fillId="0" borderId="25" xfId="0" applyNumberFormat="1" applyFont="1" applyFill="1" applyBorder="1" applyAlignment="1" applyProtection="1">
      <alignment horizontal="center" vertical="center" shrinkToFit="1"/>
      <protection locked="0"/>
    </xf>
    <xf numFmtId="179" fontId="7" fillId="0" borderId="11" xfId="0" applyNumberFormat="1" applyFont="1" applyFill="1" applyBorder="1" applyAlignment="1" applyProtection="1">
      <alignment horizontal="center" vertical="center" shrinkToFit="1"/>
      <protection locked="0"/>
    </xf>
    <xf numFmtId="179" fontId="7" fillId="0" borderId="28" xfId="0" applyNumberFormat="1" applyFont="1" applyFill="1" applyBorder="1" applyAlignment="1" applyProtection="1">
      <alignment horizontal="center" vertical="center" shrinkToFit="1"/>
      <protection locked="0"/>
    </xf>
    <xf numFmtId="0" fontId="3" fillId="0" borderId="0" xfId="0" applyFont="1" applyFill="1" applyAlignment="1" applyProtection="1">
      <alignment horizontal="center" vertical="center" wrapText="1" shrinkToFit="1"/>
    </xf>
    <xf numFmtId="38" fontId="19" fillId="0" borderId="26" xfId="1" applyFont="1" applyFill="1" applyBorder="1" applyAlignment="1" applyProtection="1">
      <alignment horizontal="center" vertical="center" shrinkToFit="1"/>
      <protection locked="0"/>
    </xf>
    <xf numFmtId="38" fontId="19" fillId="0" borderId="27" xfId="1" applyFont="1" applyFill="1" applyBorder="1" applyAlignment="1" applyProtection="1">
      <alignment horizontal="center" vertical="center" shrinkToFit="1"/>
      <protection locked="0"/>
    </xf>
    <xf numFmtId="38" fontId="19" fillId="0" borderId="29" xfId="1" applyFont="1" applyFill="1" applyBorder="1" applyAlignment="1" applyProtection="1">
      <alignment horizontal="center" vertical="center" shrinkToFit="1"/>
      <protection locked="0"/>
    </xf>
    <xf numFmtId="38" fontId="19" fillId="0" borderId="30" xfId="1" applyFont="1" applyFill="1" applyBorder="1" applyAlignment="1" applyProtection="1">
      <alignment horizontal="center" vertical="center" shrinkToFit="1"/>
      <protection locked="0"/>
    </xf>
    <xf numFmtId="38" fontId="19" fillId="0" borderId="31" xfId="1" applyFont="1" applyFill="1" applyBorder="1" applyAlignment="1" applyProtection="1">
      <alignment horizontal="center" vertical="center" shrinkToFit="1"/>
      <protection locked="0"/>
    </xf>
    <xf numFmtId="38" fontId="19" fillId="0" borderId="32" xfId="1" applyFont="1" applyFill="1" applyBorder="1" applyAlignment="1" applyProtection="1">
      <alignment horizontal="center" vertical="center" shrinkToFit="1"/>
      <protection locked="0"/>
    </xf>
    <xf numFmtId="0" fontId="7" fillId="0" borderId="18" xfId="0" applyFont="1" applyFill="1" applyBorder="1" applyAlignment="1" applyProtection="1">
      <alignment horizontal="center" vertical="center" shrinkToFit="1"/>
    </xf>
    <xf numFmtId="0" fontId="7" fillId="0" borderId="33" xfId="0" applyFont="1" applyFill="1" applyBorder="1" applyAlignment="1" applyProtection="1">
      <alignment horizontal="center" vertical="center" shrinkToFit="1"/>
    </xf>
    <xf numFmtId="0" fontId="7" fillId="0" borderId="26" xfId="0" applyFont="1" applyFill="1" applyBorder="1" applyAlignment="1" applyProtection="1">
      <alignment horizontal="center" vertical="center" shrinkToFit="1"/>
      <protection locked="0"/>
    </xf>
    <xf numFmtId="0" fontId="7" fillId="0" borderId="27" xfId="0" applyFont="1" applyFill="1" applyBorder="1" applyAlignment="1" applyProtection="1">
      <alignment horizontal="center" vertical="center" shrinkToFit="1"/>
      <protection locked="0"/>
    </xf>
    <xf numFmtId="0" fontId="7" fillId="0" borderId="29" xfId="0" applyFont="1" applyFill="1" applyBorder="1" applyAlignment="1" applyProtection="1">
      <alignment horizontal="center" vertical="center" shrinkToFit="1"/>
      <protection locked="0"/>
    </xf>
    <xf numFmtId="0" fontId="0" fillId="0" borderId="11" xfId="0" applyFill="1" applyBorder="1" applyAlignment="1" applyProtection="1">
      <alignment horizontal="center" vertical="center"/>
    </xf>
    <xf numFmtId="0" fontId="18" fillId="0" borderId="0" xfId="0" applyFont="1" applyFill="1" applyBorder="1" applyAlignment="1" applyProtection="1">
      <alignment horizontal="center" vertical="center"/>
    </xf>
    <xf numFmtId="0" fontId="10" fillId="0" borderId="16" xfId="0" applyFont="1" applyFill="1" applyBorder="1" applyAlignment="1" applyProtection="1">
      <alignment horizontal="center" vertical="center"/>
    </xf>
    <xf numFmtId="0" fontId="10" fillId="0" borderId="15" xfId="0" applyFont="1" applyFill="1" applyBorder="1" applyAlignment="1" applyProtection="1">
      <alignment horizontal="center" vertical="center"/>
    </xf>
    <xf numFmtId="0" fontId="10" fillId="0" borderId="17" xfId="0" applyFont="1" applyFill="1" applyBorder="1" applyAlignment="1" applyProtection="1">
      <alignment horizontal="center" vertical="center"/>
    </xf>
    <xf numFmtId="0" fontId="11" fillId="0" borderId="45" xfId="0" applyFont="1" applyFill="1" applyBorder="1" applyAlignment="1" applyProtection="1">
      <alignment horizontal="center" vertical="center"/>
    </xf>
    <xf numFmtId="0" fontId="11" fillId="0" borderId="2" xfId="0" applyFont="1" applyFill="1" applyBorder="1" applyAlignment="1" applyProtection="1">
      <alignment horizontal="center" vertical="center"/>
    </xf>
    <xf numFmtId="0" fontId="11" fillId="0" borderId="33" xfId="0" applyFont="1" applyFill="1" applyBorder="1" applyAlignment="1" applyProtection="1">
      <alignment horizontal="center" vertical="center"/>
    </xf>
    <xf numFmtId="0" fontId="11" fillId="0" borderId="1" xfId="0" applyFont="1" applyFill="1" applyBorder="1" applyAlignment="1" applyProtection="1">
      <alignment horizontal="center" vertical="center"/>
    </xf>
    <xf numFmtId="0" fontId="11" fillId="0" borderId="46" xfId="0" applyFont="1" applyFill="1" applyBorder="1" applyAlignment="1" applyProtection="1">
      <alignment horizontal="center" vertical="center"/>
    </xf>
    <xf numFmtId="0" fontId="11" fillId="0" borderId="36" xfId="0" applyFont="1" applyFill="1" applyBorder="1" applyAlignment="1" applyProtection="1">
      <alignment horizontal="center" vertical="center"/>
    </xf>
    <xf numFmtId="0" fontId="9" fillId="0" borderId="22" xfId="0" applyFont="1" applyFill="1" applyBorder="1" applyAlignment="1" applyProtection="1">
      <alignment horizontal="center" vertical="center"/>
    </xf>
    <xf numFmtId="0" fontId="9" fillId="0" borderId="23" xfId="0" applyFont="1" applyFill="1" applyBorder="1" applyAlignment="1" applyProtection="1">
      <alignment horizontal="center" vertical="center"/>
    </xf>
    <xf numFmtId="0" fontId="9" fillId="0" borderId="24" xfId="0" applyFont="1" applyFill="1" applyBorder="1" applyAlignment="1" applyProtection="1">
      <alignment horizontal="center" vertical="center"/>
    </xf>
    <xf numFmtId="0" fontId="4" fillId="0" borderId="0" xfId="0" applyFont="1" applyFill="1" applyAlignment="1" applyProtection="1">
      <alignment horizontal="center" vertical="center" shrinkToFit="1"/>
    </xf>
    <xf numFmtId="0" fontId="2" fillId="0" borderId="0" xfId="0" applyFont="1" applyFill="1" applyAlignment="1" applyProtection="1">
      <alignment horizontal="center" vertical="center" wrapText="1" shrinkToFit="1"/>
    </xf>
    <xf numFmtId="0" fontId="2" fillId="0" borderId="0" xfId="0" applyFont="1" applyFill="1" applyAlignment="1" applyProtection="1">
      <alignment horizontal="center" vertical="center" shrinkToFit="1"/>
    </xf>
    <xf numFmtId="0" fontId="7" fillId="0" borderId="1"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7" fillId="0" borderId="10" xfId="0" applyFont="1" applyFill="1" applyBorder="1" applyAlignment="1" applyProtection="1">
      <alignment horizontal="center" vertical="center"/>
    </xf>
    <xf numFmtId="0" fontId="9" fillId="0" borderId="11" xfId="0" applyFont="1" applyFill="1" applyBorder="1" applyAlignment="1" applyProtection="1">
      <alignment horizontal="center" vertical="center" shrinkToFit="1"/>
    </xf>
    <xf numFmtId="0" fontId="9" fillId="0" borderId="43" xfId="0" applyFont="1" applyFill="1" applyBorder="1" applyAlignment="1" applyProtection="1">
      <alignment horizontal="center" vertical="center" shrinkToFit="1"/>
    </xf>
    <xf numFmtId="0" fontId="12" fillId="0" borderId="0" xfId="0" applyFont="1" applyBorder="1" applyAlignment="1" applyProtection="1">
      <alignment horizontal="center" vertical="center"/>
    </xf>
    <xf numFmtId="0" fontId="11" fillId="0" borderId="45" xfId="0" applyFont="1" applyBorder="1" applyAlignment="1" applyProtection="1">
      <alignment horizontal="center" vertical="center" shrinkToFit="1"/>
    </xf>
    <xf numFmtId="0" fontId="11" fillId="0" borderId="47" xfId="0" applyFont="1" applyBorder="1" applyAlignment="1" applyProtection="1">
      <alignment horizontal="center" vertical="center" shrinkToFit="1"/>
    </xf>
    <xf numFmtId="0" fontId="11" fillId="0" borderId="33" xfId="0" applyFont="1" applyBorder="1" applyAlignment="1" applyProtection="1">
      <alignment horizontal="center" vertical="center" shrinkToFit="1"/>
    </xf>
    <xf numFmtId="0" fontId="11" fillId="0" borderId="44" xfId="0" applyFont="1" applyBorder="1" applyAlignment="1" applyProtection="1">
      <alignment horizontal="center" vertical="center" shrinkToFit="1"/>
    </xf>
    <xf numFmtId="0" fontId="4" fillId="0" borderId="12" xfId="0" applyFont="1" applyBorder="1" applyAlignment="1" applyProtection="1">
      <alignment horizontal="center" vertical="center"/>
    </xf>
    <xf numFmtId="0" fontId="4" fillId="0" borderId="0" xfId="0" applyFont="1" applyAlignment="1" applyProtection="1">
      <alignment horizontal="center" vertical="center"/>
    </xf>
    <xf numFmtId="0" fontId="7" fillId="3" borderId="0" xfId="0" applyFont="1" applyFill="1" applyAlignment="1" applyProtection="1">
      <alignment horizontal="center" vertical="center"/>
    </xf>
    <xf numFmtId="0" fontId="0" fillId="0" borderId="0" xfId="0" applyFill="1" applyAlignment="1" applyProtection="1">
      <alignment horizontal="center" vertical="center"/>
    </xf>
    <xf numFmtId="0" fontId="8" fillId="0" borderId="0" xfId="0" applyFont="1" applyAlignment="1" applyProtection="1">
      <alignment horizontal="center" vertical="center"/>
    </xf>
    <xf numFmtId="38" fontId="9" fillId="2" borderId="13" xfId="1" applyFont="1" applyFill="1" applyBorder="1" applyAlignment="1" applyProtection="1">
      <alignment horizontal="right" vertical="center"/>
    </xf>
    <xf numFmtId="38" fontId="9" fillId="2" borderId="14" xfId="1" applyFont="1" applyFill="1" applyBorder="1" applyAlignment="1" applyProtection="1">
      <alignment horizontal="right" vertical="center"/>
    </xf>
    <xf numFmtId="0" fontId="11" fillId="0" borderId="0" xfId="0" applyFont="1" applyAlignment="1" applyProtection="1">
      <alignment horizontal="center" vertical="center"/>
    </xf>
    <xf numFmtId="0" fontId="11" fillId="0" borderId="50" xfId="0" applyFont="1" applyBorder="1" applyAlignment="1" applyProtection="1">
      <alignment horizontal="center" vertical="center"/>
    </xf>
    <xf numFmtId="0" fontId="11" fillId="0" borderId="51" xfId="0" applyFont="1" applyBorder="1" applyAlignment="1" applyProtection="1">
      <alignment horizontal="center" vertical="center"/>
    </xf>
    <xf numFmtId="0" fontId="11" fillId="0" borderId="52" xfId="0" applyFont="1" applyBorder="1" applyAlignment="1" applyProtection="1">
      <alignment horizontal="center" vertical="center"/>
    </xf>
    <xf numFmtId="0" fontId="11" fillId="0" borderId="53" xfId="0" applyFont="1" applyBorder="1" applyAlignment="1" applyProtection="1">
      <alignment horizontal="center" vertical="center"/>
    </xf>
    <xf numFmtId="38" fontId="7" fillId="0" borderId="0" xfId="1" applyFont="1" applyFill="1" applyBorder="1" applyAlignment="1" applyProtection="1">
      <alignment horizontal="right" vertical="center"/>
    </xf>
    <xf numFmtId="38" fontId="7" fillId="0" borderId="1" xfId="1" applyFont="1" applyFill="1" applyBorder="1" applyAlignment="1" applyProtection="1">
      <alignment horizontal="right" vertical="center"/>
    </xf>
    <xf numFmtId="40" fontId="7" fillId="0" borderId="0" xfId="1" applyNumberFormat="1" applyFont="1" applyBorder="1" applyAlignment="1" applyProtection="1">
      <alignment vertical="center"/>
    </xf>
    <xf numFmtId="40" fontId="7" fillId="0" borderId="1" xfId="1" applyNumberFormat="1" applyFont="1" applyBorder="1" applyAlignment="1" applyProtection="1">
      <alignment vertical="center"/>
    </xf>
    <xf numFmtId="0" fontId="13" fillId="0" borderId="0" xfId="0" applyFont="1" applyAlignment="1" applyProtection="1">
      <alignment horizontal="center" vertical="center"/>
    </xf>
    <xf numFmtId="38" fontId="7" fillId="3" borderId="0" xfId="0" applyNumberFormat="1" applyFont="1" applyFill="1" applyAlignment="1" applyProtection="1">
      <alignment horizontal="center" vertical="center"/>
    </xf>
    <xf numFmtId="38" fontId="4" fillId="0" borderId="0" xfId="0" applyNumberFormat="1" applyFont="1" applyFill="1" applyAlignment="1" applyProtection="1">
      <alignment horizontal="center" vertical="center"/>
    </xf>
    <xf numFmtId="49" fontId="4" fillId="0" borderId="0" xfId="0" applyNumberFormat="1" applyFont="1" applyAlignment="1" applyProtection="1">
      <alignment horizontal="center" vertical="center"/>
    </xf>
    <xf numFmtId="177" fontId="7" fillId="0" borderId="0" xfId="0" applyNumberFormat="1" applyFont="1" applyBorder="1" applyAlignment="1" applyProtection="1">
      <alignment vertical="center"/>
    </xf>
    <xf numFmtId="0" fontId="0" fillId="0" borderId="0" xfId="0" applyAlignment="1" applyProtection="1">
      <alignment horizontal="center" vertical="center" shrinkToFit="1"/>
    </xf>
    <xf numFmtId="40" fontId="7" fillId="0" borderId="0" xfId="1" applyNumberFormat="1" applyFont="1" applyBorder="1" applyAlignment="1" applyProtection="1">
      <alignment horizontal="right" vertical="center"/>
    </xf>
    <xf numFmtId="3" fontId="7" fillId="3" borderId="1" xfId="0" applyNumberFormat="1" applyFont="1" applyFill="1" applyBorder="1" applyAlignment="1" applyProtection="1">
      <alignment horizontal="center" vertical="center"/>
    </xf>
    <xf numFmtId="0" fontId="0" fillId="0" borderId="1" xfId="0" applyBorder="1" applyAlignment="1" applyProtection="1">
      <alignment horizontal="center" vertical="center"/>
    </xf>
    <xf numFmtId="0" fontId="0" fillId="0" borderId="0" xfId="0" applyBorder="1" applyAlignment="1" applyProtection="1">
      <alignment horizontal="center" vertical="center"/>
    </xf>
    <xf numFmtId="40" fontId="7" fillId="0" borderId="0" xfId="1" applyNumberFormat="1" applyFont="1" applyFill="1" applyBorder="1" applyAlignment="1" applyProtection="1">
      <alignment horizontal="right" vertical="center"/>
    </xf>
    <xf numFmtId="40" fontId="7" fillId="0" borderId="1" xfId="1" applyNumberFormat="1" applyFont="1" applyFill="1" applyBorder="1" applyAlignment="1" applyProtection="1">
      <alignment horizontal="right" vertical="center"/>
    </xf>
    <xf numFmtId="0" fontId="0" fillId="0" borderId="2" xfId="0" applyBorder="1" applyAlignment="1" applyProtection="1">
      <alignment horizontal="center" vertical="center"/>
    </xf>
    <xf numFmtId="0" fontId="17" fillId="0" borderId="0" xfId="0" applyFont="1" applyAlignment="1" applyProtection="1">
      <alignment horizontal="left" vertical="center"/>
    </xf>
    <xf numFmtId="38" fontId="4" fillId="0" borderId="0" xfId="0" applyNumberFormat="1" applyFont="1" applyAlignment="1" applyProtection="1">
      <alignment horizontal="center" vertical="center"/>
    </xf>
    <xf numFmtId="0" fontId="0" fillId="0" borderId="0" xfId="0" applyAlignment="1" applyProtection="1">
      <alignment horizontal="center" vertical="center"/>
    </xf>
    <xf numFmtId="3" fontId="4" fillId="0" borderId="0" xfId="0" applyNumberFormat="1" applyFont="1" applyAlignment="1" applyProtection="1">
      <alignment horizontal="center" vertical="center"/>
    </xf>
    <xf numFmtId="3" fontId="4" fillId="0" borderId="0" xfId="0" applyNumberFormat="1" applyFont="1" applyBorder="1" applyAlignment="1" applyProtection="1">
      <alignment horizontal="center" vertical="center"/>
    </xf>
    <xf numFmtId="0" fontId="4" fillId="0" borderId="50" xfId="0" applyFont="1" applyBorder="1" applyAlignment="1" applyProtection="1">
      <alignment horizontal="center" vertical="center"/>
    </xf>
    <xf numFmtId="0" fontId="4" fillId="0" borderId="51" xfId="0" applyFont="1" applyBorder="1" applyAlignment="1" applyProtection="1">
      <alignment horizontal="center" vertical="center"/>
    </xf>
    <xf numFmtId="0" fontId="4" fillId="0" borderId="52" xfId="0" applyFont="1" applyBorder="1" applyAlignment="1" applyProtection="1">
      <alignment horizontal="center" vertical="center"/>
    </xf>
    <xf numFmtId="0" fontId="4" fillId="0" borderId="53" xfId="0" applyFont="1" applyBorder="1" applyAlignment="1" applyProtection="1">
      <alignment horizontal="center" vertical="center"/>
    </xf>
    <xf numFmtId="0" fontId="0" fillId="0" borderId="54" xfId="0" applyBorder="1" applyAlignment="1" applyProtection="1">
      <alignment horizontal="center" vertical="center"/>
    </xf>
    <xf numFmtId="0" fontId="0" fillId="0" borderId="50" xfId="0" applyBorder="1" applyAlignment="1" applyProtection="1">
      <alignment horizontal="center" vertical="center"/>
    </xf>
    <xf numFmtId="0" fontId="0" fillId="0" borderId="51" xfId="0" applyBorder="1" applyAlignment="1" applyProtection="1">
      <alignment horizontal="center" vertical="center"/>
    </xf>
    <xf numFmtId="0" fontId="0" fillId="0" borderId="52" xfId="0" applyBorder="1" applyAlignment="1" applyProtection="1">
      <alignment horizontal="center" vertical="center"/>
    </xf>
    <xf numFmtId="0" fontId="0" fillId="0" borderId="53" xfId="0" applyBorder="1" applyAlignment="1" applyProtection="1">
      <alignment horizontal="center" vertical="center"/>
    </xf>
    <xf numFmtId="0" fontId="4" fillId="0" borderId="1" xfId="0" applyFont="1" applyBorder="1" applyAlignment="1" applyProtection="1">
      <alignment horizontal="center" vertical="center"/>
    </xf>
    <xf numFmtId="0" fontId="4" fillId="0" borderId="2" xfId="0" applyFont="1" applyBorder="1" applyAlignment="1" applyProtection="1">
      <alignment horizontal="center" vertical="center"/>
    </xf>
    <xf numFmtId="3" fontId="4" fillId="0" borderId="3" xfId="0" applyNumberFormat="1" applyFont="1" applyBorder="1" applyAlignment="1" applyProtection="1">
      <alignment horizontal="center" vertical="center"/>
    </xf>
    <xf numFmtId="0" fontId="4" fillId="0" borderId="0" xfId="0" applyFont="1" applyBorder="1" applyAlignment="1" applyProtection="1">
      <alignment horizontal="center" vertical="center"/>
    </xf>
    <xf numFmtId="0" fontId="0" fillId="0" borderId="0" xfId="0" applyAlignment="1" applyProtection="1">
      <alignment horizontal="left" vertical="center" shrinkToFit="1"/>
    </xf>
    <xf numFmtId="38" fontId="0" fillId="0" borderId="0" xfId="1" applyFont="1" applyAlignment="1" applyProtection="1">
      <alignment horizontal="center" vertical="center"/>
    </xf>
    <xf numFmtId="176" fontId="4" fillId="0" borderId="0" xfId="0" applyNumberFormat="1" applyFont="1" applyFill="1" applyAlignment="1" applyProtection="1">
      <alignment horizontal="center" vertical="center"/>
    </xf>
    <xf numFmtId="3" fontId="4" fillId="0" borderId="0" xfId="0" applyNumberFormat="1" applyFont="1" applyFill="1" applyAlignment="1" applyProtection="1">
      <alignment horizontal="center" vertical="center"/>
    </xf>
    <xf numFmtId="176" fontId="4" fillId="0" borderId="0" xfId="0" applyNumberFormat="1" applyFont="1" applyBorder="1" applyAlignment="1" applyProtection="1">
      <alignment horizontal="center" vertical="center"/>
    </xf>
    <xf numFmtId="176" fontId="4" fillId="0" borderId="3" xfId="0" applyNumberFormat="1" applyFont="1" applyBorder="1" applyAlignment="1" applyProtection="1">
      <alignment horizontal="center" vertical="center"/>
    </xf>
    <xf numFmtId="3" fontId="4" fillId="0" borderId="0" xfId="0" applyNumberFormat="1" applyFont="1" applyFill="1" applyBorder="1" applyAlignment="1" applyProtection="1">
      <alignment horizontal="center" vertical="center"/>
    </xf>
    <xf numFmtId="3" fontId="4" fillId="0" borderId="3" xfId="0" applyNumberFormat="1" applyFont="1" applyFill="1" applyBorder="1" applyAlignment="1" applyProtection="1">
      <alignment horizontal="center" vertical="center"/>
    </xf>
    <xf numFmtId="178" fontId="4" fillId="0" borderId="0" xfId="0" applyNumberFormat="1" applyFont="1" applyFill="1" applyBorder="1" applyAlignment="1" applyProtection="1">
      <alignment horizontal="center" vertical="center"/>
    </xf>
    <xf numFmtId="176" fontId="4" fillId="0" borderId="0" xfId="0" applyNumberFormat="1" applyFont="1" applyAlignment="1" applyProtection="1">
      <alignment horizontal="center" vertical="center"/>
    </xf>
    <xf numFmtId="3" fontId="4" fillId="0" borderId="4" xfId="0" applyNumberFormat="1" applyFont="1" applyBorder="1" applyAlignment="1" applyProtection="1">
      <alignment horizontal="center" vertical="center"/>
    </xf>
    <xf numFmtId="3" fontId="4" fillId="0" borderId="5" xfId="0" applyNumberFormat="1" applyFont="1" applyBorder="1" applyAlignment="1" applyProtection="1">
      <alignment horizontal="center" vertical="center"/>
    </xf>
    <xf numFmtId="3" fontId="4" fillId="0" borderId="6" xfId="0" applyNumberFormat="1" applyFont="1" applyBorder="1" applyAlignment="1" applyProtection="1">
      <alignment horizontal="center" vertical="center"/>
    </xf>
    <xf numFmtId="3" fontId="4" fillId="0" borderId="8" xfId="0" applyNumberFormat="1" applyFont="1" applyBorder="1" applyAlignment="1" applyProtection="1">
      <alignment horizontal="center" vertical="center"/>
    </xf>
    <xf numFmtId="3" fontId="4" fillId="0" borderId="9" xfId="0" applyNumberFormat="1" applyFont="1" applyBorder="1" applyAlignment="1" applyProtection="1">
      <alignment horizontal="center" vertical="center"/>
    </xf>
    <xf numFmtId="38" fontId="4" fillId="0" borderId="4" xfId="1" applyFont="1" applyBorder="1" applyAlignment="1" applyProtection="1">
      <alignment horizontal="center" vertical="center"/>
    </xf>
    <xf numFmtId="38" fontId="4" fillId="0" borderId="5" xfId="1" applyFont="1" applyBorder="1" applyAlignment="1" applyProtection="1">
      <alignment horizontal="center" vertical="center"/>
    </xf>
    <xf numFmtId="38" fontId="4" fillId="0" borderId="6" xfId="1" applyFont="1" applyBorder="1" applyAlignment="1" applyProtection="1">
      <alignment horizontal="center" vertical="center"/>
    </xf>
    <xf numFmtId="38" fontId="4" fillId="0" borderId="8" xfId="1" applyFont="1" applyBorder="1" applyAlignment="1" applyProtection="1">
      <alignment horizontal="center" vertical="center"/>
    </xf>
    <xf numFmtId="38" fontId="4" fillId="0" borderId="3" xfId="1" applyFont="1" applyBorder="1" applyAlignment="1" applyProtection="1">
      <alignment horizontal="center" vertical="center"/>
    </xf>
    <xf numFmtId="38" fontId="4" fillId="0" borderId="9" xfId="1" applyFont="1" applyBorder="1" applyAlignment="1" applyProtection="1">
      <alignment horizontal="center" vertical="center"/>
    </xf>
    <xf numFmtId="38" fontId="4" fillId="0" borderId="0" xfId="1" applyFont="1" applyBorder="1" applyAlignment="1" applyProtection="1">
      <alignment horizontal="center" vertical="center"/>
    </xf>
    <xf numFmtId="3" fontId="0" fillId="0" borderId="0" xfId="0" applyNumberFormat="1" applyBorder="1" applyAlignment="1" applyProtection="1">
      <alignment horizontal="center" vertical="center"/>
    </xf>
    <xf numFmtId="3" fontId="4" fillId="0" borderId="50" xfId="0" applyNumberFormat="1" applyFont="1" applyBorder="1" applyAlignment="1" applyProtection="1">
      <alignment horizontal="center" vertical="center"/>
    </xf>
    <xf numFmtId="3" fontId="4" fillId="0" borderId="51" xfId="0" applyNumberFormat="1" applyFont="1" applyBorder="1" applyAlignment="1" applyProtection="1">
      <alignment horizontal="center" vertical="center"/>
    </xf>
    <xf numFmtId="3" fontId="4" fillId="0" borderId="52" xfId="0" applyNumberFormat="1" applyFont="1" applyBorder="1" applyAlignment="1" applyProtection="1">
      <alignment horizontal="center" vertical="center"/>
    </xf>
    <xf numFmtId="3" fontId="4" fillId="0" borderId="53" xfId="0" applyNumberFormat="1" applyFont="1" applyBorder="1" applyAlignment="1" applyProtection="1">
      <alignment horizontal="center" vertical="center"/>
    </xf>
  </cellXfs>
  <cellStyles count="2">
    <cellStyle name="桁区切り" xfId="1" builtinId="6"/>
    <cellStyle name="標準" xfId="0" builtinId="0"/>
  </cellStyles>
  <dxfs count="18">
    <dxf>
      <font>
        <color rgb="FFFF0000"/>
      </font>
    </dxf>
    <dxf>
      <fill>
        <patternFill>
          <bgColor rgb="FFF0FFFF"/>
        </patternFill>
      </fill>
    </dxf>
    <dxf>
      <fill>
        <patternFill patternType="lightTrellis"/>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0FFFF"/>
        </patternFill>
      </fill>
    </dxf>
    <dxf>
      <fill>
        <patternFill>
          <bgColor rgb="FFF0FFFF"/>
        </patternFill>
      </fill>
    </dxf>
  </dxfs>
  <tableStyles count="0" defaultTableStyle="TableStyleMedium9" defaultPivotStyle="PivotStyleLight16"/>
  <colors>
    <mruColors>
      <color rgb="FFF0FFFF"/>
      <color rgb="FFE6FFFF"/>
      <color rgb="FFCCFFF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X43"/>
  <sheetViews>
    <sheetView zoomScaleNormal="100" zoomScaleSheetLayoutView="100" workbookViewId="0">
      <selection activeCell="G4" sqref="G4:H4"/>
    </sheetView>
  </sheetViews>
  <sheetFormatPr defaultColWidth="4.625" defaultRowHeight="13.5"/>
  <cols>
    <col min="1" max="16384" width="4.625" style="23"/>
  </cols>
  <sheetData>
    <row r="1" spans="1:24" ht="36.75" customHeight="1">
      <c r="A1" s="191" t="s">
        <v>156</v>
      </c>
      <c r="B1" s="191"/>
      <c r="C1" s="191"/>
      <c r="D1" s="191"/>
      <c r="E1" s="191"/>
      <c r="F1" s="191"/>
      <c r="G1" s="191"/>
      <c r="H1" s="191"/>
      <c r="I1" s="191"/>
      <c r="J1" s="191"/>
      <c r="K1" s="191"/>
      <c r="L1" s="191"/>
      <c r="M1" s="191"/>
      <c r="N1" s="191"/>
      <c r="O1" s="191"/>
      <c r="P1" s="191"/>
      <c r="Q1" s="191"/>
      <c r="R1" s="191"/>
      <c r="S1" s="191"/>
      <c r="T1" s="191"/>
      <c r="U1" s="191"/>
      <c r="V1" s="191"/>
      <c r="W1" s="191"/>
      <c r="X1" s="191"/>
    </row>
    <row r="2" spans="1:24" ht="8.25" customHeight="1" thickBot="1">
      <c r="A2" s="36"/>
      <c r="B2" s="36"/>
      <c r="C2" s="36"/>
      <c r="D2" s="36"/>
      <c r="E2" s="36"/>
      <c r="F2" s="36"/>
      <c r="G2" s="36"/>
      <c r="H2" s="36"/>
      <c r="I2" s="36"/>
      <c r="J2" s="36"/>
      <c r="K2" s="36"/>
      <c r="L2" s="36"/>
      <c r="M2" s="36"/>
      <c r="N2" s="36"/>
      <c r="O2" s="36"/>
      <c r="P2" s="36"/>
      <c r="Q2" s="36"/>
      <c r="R2" s="37"/>
      <c r="S2" s="37"/>
      <c r="T2" s="37"/>
      <c r="U2" s="37"/>
      <c r="V2" s="37"/>
      <c r="W2" s="37"/>
      <c r="X2" s="37"/>
    </row>
    <row r="3" spans="1:24" ht="30" customHeight="1" thickBot="1">
      <c r="A3" s="201" t="s">
        <v>146</v>
      </c>
      <c r="B3" s="202"/>
      <c r="C3" s="202"/>
      <c r="D3" s="202"/>
      <c r="E3" s="202"/>
      <c r="F3" s="202"/>
      <c r="G3" s="202"/>
      <c r="H3" s="202"/>
      <c r="I3" s="202"/>
      <c r="J3" s="202"/>
      <c r="K3" s="202"/>
      <c r="L3" s="202"/>
      <c r="M3" s="202"/>
      <c r="N3" s="202"/>
      <c r="O3" s="203"/>
      <c r="P3" s="36"/>
      <c r="Q3" s="36"/>
      <c r="R3" s="37"/>
      <c r="S3" s="190" t="s">
        <v>141</v>
      </c>
      <c r="T3" s="190"/>
      <c r="U3" s="190"/>
      <c r="V3" s="190"/>
      <c r="W3" s="190"/>
      <c r="X3" s="190"/>
    </row>
    <row r="4" spans="1:24" ht="30" customHeight="1" thickBot="1">
      <c r="A4" s="160" t="s">
        <v>67</v>
      </c>
      <c r="B4" s="160"/>
      <c r="C4" s="160"/>
      <c r="D4" s="160"/>
      <c r="E4" s="209" t="s">
        <v>74</v>
      </c>
      <c r="F4" s="208"/>
      <c r="G4" s="156"/>
      <c r="H4" s="157"/>
      <c r="I4" s="208" t="s">
        <v>64</v>
      </c>
      <c r="J4" s="207"/>
      <c r="K4" s="158"/>
      <c r="L4" s="159"/>
      <c r="M4" s="207" t="s">
        <v>65</v>
      </c>
      <c r="N4" s="208"/>
      <c r="O4" s="38" t="s">
        <v>75</v>
      </c>
      <c r="P4" s="37"/>
      <c r="Q4" s="37"/>
      <c r="R4" s="39"/>
      <c r="S4" s="96" t="str">
        <f>IF(AND(E5="短期組合員（短時間勤務）",N7="日単位"),"日単位_短時間シート",IF(AND(E5="短期組合員（短時間勤務）",N7="時間単位"),"時間単位_短時間シート",IF(AND(E5&lt;&gt;"短期組合員（短時間勤務）",N7="日単位"),"日単位_フルタイムシート","時間単位_フルタイムシート")))</f>
        <v>時間単位_フルタイムシート</v>
      </c>
      <c r="T4" s="96"/>
      <c r="U4" s="96"/>
      <c r="V4" s="96"/>
      <c r="W4" s="96"/>
      <c r="X4" s="96"/>
    </row>
    <row r="5" spans="1:24" ht="30" customHeight="1" thickBot="1">
      <c r="A5" s="160" t="s">
        <v>69</v>
      </c>
      <c r="B5" s="160"/>
      <c r="C5" s="160"/>
      <c r="D5" s="161"/>
      <c r="E5" s="170"/>
      <c r="F5" s="171"/>
      <c r="G5" s="171"/>
      <c r="H5" s="171"/>
      <c r="I5" s="172"/>
      <c r="J5" s="173" t="s">
        <v>94</v>
      </c>
      <c r="K5" s="173"/>
      <c r="L5" s="173"/>
      <c r="M5" s="173"/>
      <c r="N5" s="150"/>
      <c r="O5" s="151"/>
      <c r="P5" s="24"/>
      <c r="Q5" s="24"/>
      <c r="R5" s="24"/>
      <c r="S5" s="37"/>
      <c r="T5" s="37"/>
      <c r="U5" s="37"/>
      <c r="V5" s="37"/>
      <c r="W5" s="37"/>
      <c r="X5" s="37"/>
    </row>
    <row r="6" spans="1:24" ht="30" customHeight="1" thickBot="1">
      <c r="A6" s="165" t="s">
        <v>4</v>
      </c>
      <c r="B6" s="165"/>
      <c r="C6" s="165"/>
      <c r="D6" s="166"/>
      <c r="E6" s="167"/>
      <c r="F6" s="168"/>
      <c r="G6" s="168"/>
      <c r="H6" s="168"/>
      <c r="I6" s="169"/>
      <c r="J6" s="173"/>
      <c r="K6" s="174"/>
      <c r="L6" s="174"/>
      <c r="M6" s="174"/>
      <c r="N6" s="152"/>
      <c r="O6" s="153"/>
      <c r="P6" s="37"/>
      <c r="Q6" s="37"/>
      <c r="R6" s="37"/>
      <c r="S6" s="97" t="s">
        <v>158</v>
      </c>
      <c r="T6" s="98"/>
      <c r="U6" s="98"/>
      <c r="V6" s="98"/>
      <c r="W6" s="98"/>
      <c r="X6" s="99"/>
    </row>
    <row r="7" spans="1:24" ht="30" customHeight="1">
      <c r="A7" s="165" t="s">
        <v>5</v>
      </c>
      <c r="B7" s="165"/>
      <c r="C7" s="165"/>
      <c r="D7" s="166"/>
      <c r="E7" s="167"/>
      <c r="F7" s="168"/>
      <c r="G7" s="168"/>
      <c r="H7" s="168"/>
      <c r="I7" s="169"/>
      <c r="J7" s="162" t="s">
        <v>70</v>
      </c>
      <c r="K7" s="163"/>
      <c r="L7" s="163"/>
      <c r="M7" s="164"/>
      <c r="N7" s="148"/>
      <c r="O7" s="149"/>
      <c r="P7" s="40"/>
      <c r="Q7" s="37"/>
      <c r="R7" s="37"/>
      <c r="S7" s="100" t="s">
        <v>142</v>
      </c>
      <c r="T7" s="101"/>
      <c r="U7" s="101"/>
      <c r="V7" s="101"/>
      <c r="W7" s="101"/>
      <c r="X7" s="102"/>
    </row>
    <row r="8" spans="1:24" ht="30" customHeight="1">
      <c r="A8" s="163" t="s">
        <v>93</v>
      </c>
      <c r="B8" s="163"/>
      <c r="C8" s="163"/>
      <c r="D8" s="164"/>
      <c r="E8" s="175"/>
      <c r="F8" s="176"/>
      <c r="G8" s="176"/>
      <c r="H8" s="176"/>
      <c r="I8" s="177"/>
      <c r="J8" s="162" t="s">
        <v>31</v>
      </c>
      <c r="K8" s="163"/>
      <c r="L8" s="163"/>
      <c r="M8" s="164"/>
      <c r="N8" s="148"/>
      <c r="O8" s="149"/>
      <c r="P8" s="41" t="s">
        <v>9</v>
      </c>
      <c r="Q8" s="204" t="s">
        <v>73</v>
      </c>
      <c r="R8" s="204"/>
      <c r="S8" s="109" t="s">
        <v>144</v>
      </c>
      <c r="T8" s="110"/>
      <c r="U8" s="110"/>
      <c r="V8" s="110"/>
      <c r="W8" s="110"/>
      <c r="X8" s="111"/>
    </row>
    <row r="9" spans="1:24" ht="30" customHeight="1">
      <c r="A9" s="165" t="s">
        <v>86</v>
      </c>
      <c r="B9" s="165"/>
      <c r="C9" s="165"/>
      <c r="D9" s="166"/>
      <c r="E9" s="167"/>
      <c r="F9" s="168"/>
      <c r="G9" s="168"/>
      <c r="H9" s="168"/>
      <c r="I9" s="169"/>
      <c r="J9" s="162" t="s">
        <v>92</v>
      </c>
      <c r="K9" s="163"/>
      <c r="L9" s="163"/>
      <c r="M9" s="164"/>
      <c r="N9" s="148"/>
      <c r="O9" s="149"/>
      <c r="P9" s="41" t="s">
        <v>8</v>
      </c>
      <c r="Q9" s="205" t="s">
        <v>176</v>
      </c>
      <c r="R9" s="206"/>
      <c r="S9" s="103" t="s">
        <v>143</v>
      </c>
      <c r="T9" s="104"/>
      <c r="U9" s="104"/>
      <c r="V9" s="104"/>
      <c r="W9" s="104"/>
      <c r="X9" s="105"/>
    </row>
    <row r="10" spans="1:24" ht="30" customHeight="1" thickBot="1">
      <c r="A10" s="165" t="s">
        <v>87</v>
      </c>
      <c r="B10" s="165"/>
      <c r="C10" s="165"/>
      <c r="D10" s="166"/>
      <c r="E10" s="187"/>
      <c r="F10" s="188"/>
      <c r="G10" s="188"/>
      <c r="H10" s="188"/>
      <c r="I10" s="189"/>
      <c r="J10" s="162" t="s">
        <v>71</v>
      </c>
      <c r="K10" s="163"/>
      <c r="L10" s="163"/>
      <c r="M10" s="164"/>
      <c r="N10" s="154"/>
      <c r="O10" s="155"/>
      <c r="P10" s="33" t="s">
        <v>130</v>
      </c>
      <c r="Q10" s="178" t="s">
        <v>139</v>
      </c>
      <c r="R10" s="178"/>
      <c r="S10" s="106" t="str">
        <f>S4</f>
        <v>時間単位_フルタイムシート</v>
      </c>
      <c r="T10" s="107"/>
      <c r="U10" s="107"/>
      <c r="V10" s="107"/>
      <c r="W10" s="107"/>
      <c r="X10" s="108"/>
    </row>
    <row r="11" spans="1:24" ht="8.25" customHeight="1" thickBot="1">
      <c r="A11" s="37"/>
      <c r="B11" s="37"/>
      <c r="C11" s="37"/>
      <c r="D11" s="37"/>
      <c r="E11" s="37"/>
      <c r="F11" s="37"/>
      <c r="G11" s="37"/>
      <c r="H11" s="37"/>
      <c r="I11" s="37"/>
      <c r="J11" s="37"/>
      <c r="K11" s="20"/>
      <c r="L11" s="20"/>
      <c r="M11" s="20"/>
      <c r="N11" s="20"/>
      <c r="O11" s="20"/>
      <c r="P11" s="20"/>
      <c r="Q11" s="20"/>
      <c r="R11" s="20"/>
      <c r="S11" s="20"/>
      <c r="T11" s="37"/>
      <c r="U11" s="37"/>
      <c r="V11" s="37"/>
      <c r="W11" s="37"/>
      <c r="X11" s="37"/>
    </row>
    <row r="12" spans="1:24" ht="30" customHeight="1" thickBot="1">
      <c r="A12" s="210" t="s">
        <v>145</v>
      </c>
      <c r="B12" s="210"/>
      <c r="C12" s="210"/>
      <c r="D12" s="210"/>
      <c r="E12" s="211"/>
      <c r="F12" s="211"/>
      <c r="G12" s="211"/>
      <c r="H12" s="210"/>
      <c r="I12" s="210"/>
      <c r="J12" s="210"/>
      <c r="K12" s="210"/>
      <c r="L12" s="210"/>
      <c r="M12" s="210"/>
      <c r="N12" s="211"/>
      <c r="O12" s="211"/>
      <c r="P12" s="211"/>
      <c r="Q12" s="210"/>
      <c r="R12" s="20"/>
      <c r="S12" s="135" t="s">
        <v>138</v>
      </c>
      <c r="T12" s="136"/>
      <c r="U12" s="136"/>
      <c r="V12" s="136"/>
      <c r="W12" s="136"/>
      <c r="X12" s="137"/>
    </row>
    <row r="13" spans="1:24" ht="30" customHeight="1">
      <c r="A13" s="185" t="s">
        <v>11</v>
      </c>
      <c r="B13" s="185"/>
      <c r="C13" s="185"/>
      <c r="D13" s="186"/>
      <c r="E13" s="182"/>
      <c r="F13" s="183"/>
      <c r="G13" s="184"/>
      <c r="H13" s="42" t="s">
        <v>2</v>
      </c>
      <c r="I13" s="43"/>
      <c r="J13" s="185" t="s">
        <v>19</v>
      </c>
      <c r="K13" s="185"/>
      <c r="L13" s="185"/>
      <c r="M13" s="186"/>
      <c r="N13" s="182"/>
      <c r="O13" s="183"/>
      <c r="P13" s="184"/>
      <c r="Q13" s="42" t="s">
        <v>2</v>
      </c>
      <c r="R13" s="44"/>
      <c r="S13" s="140" t="s">
        <v>178</v>
      </c>
      <c r="T13" s="141"/>
      <c r="U13" s="141"/>
      <c r="V13" s="138" t="str">
        <f>IFERROR(INT(E13*(VLOOKUP(G4&amp;K4,掛金率等計算シート!A:K,掛金率等計算シート!G1,FALSE)+(VLOOKUP(G4&amp;K4,掛金率等計算シート!A:K,掛金率等計算シート!H1,FALSE)))/1000),"")</f>
        <v/>
      </c>
      <c r="W13" s="138"/>
      <c r="X13" s="139"/>
    </row>
    <row r="14" spans="1:24" ht="30" customHeight="1">
      <c r="A14" s="163" t="s">
        <v>0</v>
      </c>
      <c r="B14" s="163"/>
      <c r="C14" s="163"/>
      <c r="D14" s="164"/>
      <c r="E14" s="130"/>
      <c r="F14" s="131"/>
      <c r="G14" s="132"/>
      <c r="H14" s="45" t="s">
        <v>2</v>
      </c>
      <c r="I14" s="43"/>
      <c r="J14" s="163" t="s">
        <v>36</v>
      </c>
      <c r="K14" s="163"/>
      <c r="L14" s="163"/>
      <c r="M14" s="164"/>
      <c r="N14" s="130"/>
      <c r="O14" s="131"/>
      <c r="P14" s="132"/>
      <c r="Q14" s="45" t="s">
        <v>2</v>
      </c>
      <c r="R14" s="20"/>
      <c r="S14" s="142" t="s">
        <v>13</v>
      </c>
      <c r="T14" s="143"/>
      <c r="U14" s="143"/>
      <c r="V14" s="133" t="str">
        <f>IFERROR(INT(E13*(VLOOKUP(G4&amp;K4,掛金率等計算シート!A:K,掛金率等計算シート!D1,FALSE))/1000),"")</f>
        <v/>
      </c>
      <c r="W14" s="133"/>
      <c r="X14" s="134"/>
    </row>
    <row r="15" spans="1:24" ht="30" customHeight="1">
      <c r="A15" s="163" t="s">
        <v>33</v>
      </c>
      <c r="B15" s="163"/>
      <c r="C15" s="163"/>
      <c r="D15" s="164"/>
      <c r="E15" s="130"/>
      <c r="F15" s="131"/>
      <c r="G15" s="132"/>
      <c r="H15" s="45" t="s">
        <v>2</v>
      </c>
      <c r="I15" s="43"/>
      <c r="J15" s="163" t="s">
        <v>37</v>
      </c>
      <c r="K15" s="163"/>
      <c r="L15" s="163"/>
      <c r="M15" s="164"/>
      <c r="N15" s="130"/>
      <c r="O15" s="131"/>
      <c r="P15" s="132"/>
      <c r="Q15" s="45" t="s">
        <v>2</v>
      </c>
      <c r="R15" s="20"/>
      <c r="S15" s="142" t="s">
        <v>14</v>
      </c>
      <c r="T15" s="143"/>
      <c r="U15" s="143"/>
      <c r="V15" s="133">
        <f>IFERROR(IF(E5&lt;&gt;"一般組合員",0,INT(E13*(VLOOKUP(G4&amp;K4,掛金率等計算シート!A:K,掛金率等計算シート!E1,FALSE))/1000)),"")</f>
        <v>0</v>
      </c>
      <c r="W15" s="133"/>
      <c r="X15" s="134"/>
    </row>
    <row r="16" spans="1:24" ht="30" customHeight="1">
      <c r="A16" s="163" t="s">
        <v>68</v>
      </c>
      <c r="B16" s="163"/>
      <c r="C16" s="163"/>
      <c r="D16" s="164"/>
      <c r="E16" s="130"/>
      <c r="F16" s="131"/>
      <c r="G16" s="132"/>
      <c r="H16" s="45" t="s">
        <v>2</v>
      </c>
      <c r="I16" s="43"/>
      <c r="J16" s="163" t="s">
        <v>39</v>
      </c>
      <c r="K16" s="163"/>
      <c r="L16" s="163"/>
      <c r="M16" s="164"/>
      <c r="N16" s="130"/>
      <c r="O16" s="131"/>
      <c r="P16" s="132"/>
      <c r="Q16" s="45" t="s">
        <v>2</v>
      </c>
      <c r="R16" s="20"/>
      <c r="S16" s="142" t="s">
        <v>177</v>
      </c>
      <c r="T16" s="143"/>
      <c r="U16" s="143"/>
      <c r="V16" s="133" t="str">
        <f>IFERROR(IF(W23&lt;40,0,INT(E13*(VLOOKUP(G4&amp;K4,掛金率等計算シート!A:K,掛金率等計算シート!F1,FALSE))/1000)),"")</f>
        <v/>
      </c>
      <c r="W16" s="133"/>
      <c r="X16" s="134"/>
    </row>
    <row r="17" spans="1:24" ht="30" customHeight="1">
      <c r="A17" s="163" t="s">
        <v>17</v>
      </c>
      <c r="B17" s="163"/>
      <c r="C17" s="163"/>
      <c r="D17" s="164"/>
      <c r="E17" s="130"/>
      <c r="F17" s="131"/>
      <c r="G17" s="132"/>
      <c r="H17" s="45" t="s">
        <v>2</v>
      </c>
      <c r="I17" s="43"/>
      <c r="J17" s="163" t="s">
        <v>40</v>
      </c>
      <c r="K17" s="163"/>
      <c r="L17" s="163"/>
      <c r="M17" s="164"/>
      <c r="N17" s="130"/>
      <c r="O17" s="131"/>
      <c r="P17" s="132"/>
      <c r="Q17" s="45" t="s">
        <v>2</v>
      </c>
      <c r="R17" s="20"/>
      <c r="S17" s="144" t="s">
        <v>179</v>
      </c>
      <c r="T17" s="145"/>
      <c r="U17" s="145"/>
      <c r="V17" s="146" t="str">
        <f>IFERROR(INT(E13*(VLOOKUP(G4&amp;K4,掛金率等計算シート!A:K,掛金率等計算シート!I1,FALSE))/1000),"")</f>
        <v/>
      </c>
      <c r="W17" s="146"/>
      <c r="X17" s="147"/>
    </row>
    <row r="18" spans="1:24" ht="30" customHeight="1">
      <c r="A18" s="163" t="s">
        <v>1</v>
      </c>
      <c r="B18" s="163"/>
      <c r="C18" s="163"/>
      <c r="D18" s="164"/>
      <c r="E18" s="130"/>
      <c r="F18" s="131"/>
      <c r="G18" s="132"/>
      <c r="H18" s="45" t="s">
        <v>2</v>
      </c>
      <c r="I18" s="43"/>
      <c r="J18" s="163" t="s">
        <v>41</v>
      </c>
      <c r="K18" s="163"/>
      <c r="L18" s="163"/>
      <c r="M18" s="164"/>
      <c r="N18" s="130"/>
      <c r="O18" s="131"/>
      <c r="P18" s="132"/>
      <c r="Q18" s="45" t="s">
        <v>2</v>
      </c>
      <c r="R18" s="20"/>
      <c r="S18" s="142" t="s">
        <v>3</v>
      </c>
      <c r="T18" s="143"/>
      <c r="U18" s="143"/>
      <c r="V18" s="133" t="str">
        <f>IFERROR(IF(E5="短期組合員（短時間勤務）",1000,INT((E14+E16+E18+E22)*(VLOOKUP(G4&amp;K4,掛金率等計算シート!A:K,掛金率等計算シート!J1,FALSE))/1000)),"")</f>
        <v/>
      </c>
      <c r="W18" s="133"/>
      <c r="X18" s="134"/>
    </row>
    <row r="19" spans="1:24" ht="30" customHeight="1" thickBot="1">
      <c r="A19" s="163" t="s">
        <v>15</v>
      </c>
      <c r="B19" s="163"/>
      <c r="C19" s="163"/>
      <c r="D19" s="164"/>
      <c r="E19" s="130"/>
      <c r="F19" s="131"/>
      <c r="G19" s="132"/>
      <c r="H19" s="45" t="s">
        <v>2</v>
      </c>
      <c r="I19" s="43"/>
      <c r="J19" s="163" t="s">
        <v>42</v>
      </c>
      <c r="K19" s="163"/>
      <c r="L19" s="163"/>
      <c r="M19" s="164"/>
      <c r="N19" s="130"/>
      <c r="O19" s="131"/>
      <c r="P19" s="132"/>
      <c r="Q19" s="45" t="s">
        <v>2</v>
      </c>
      <c r="R19" s="37"/>
      <c r="S19" s="126" t="s">
        <v>83</v>
      </c>
      <c r="T19" s="127"/>
      <c r="U19" s="127"/>
      <c r="V19" s="128" t="str">
        <f>IFERROR(VLOOKUP(G4&amp;K4,掛金率等計算シート!A:K,掛金率等計算シート!K1,FALSE),"")</f>
        <v/>
      </c>
      <c r="W19" s="128"/>
      <c r="X19" s="129"/>
    </row>
    <row r="20" spans="1:24" ht="30" customHeight="1" thickBot="1">
      <c r="A20" s="163" t="s">
        <v>16</v>
      </c>
      <c r="B20" s="163"/>
      <c r="C20" s="163"/>
      <c r="D20" s="164"/>
      <c r="E20" s="130"/>
      <c r="F20" s="131"/>
      <c r="G20" s="132"/>
      <c r="H20" s="45" t="s">
        <v>2</v>
      </c>
      <c r="I20" s="43"/>
      <c r="J20" s="163" t="s">
        <v>43</v>
      </c>
      <c r="K20" s="163"/>
      <c r="L20" s="163"/>
      <c r="M20" s="164"/>
      <c r="N20" s="130"/>
      <c r="O20" s="131"/>
      <c r="P20" s="132"/>
      <c r="Q20" s="45" t="s">
        <v>2</v>
      </c>
      <c r="R20" s="37"/>
      <c r="S20" s="126" t="s">
        <v>84</v>
      </c>
      <c r="T20" s="127"/>
      <c r="U20" s="127"/>
      <c r="V20" s="128" t="str">
        <f>IFERROR(控除額の算定表!P23,"")</f>
        <v/>
      </c>
      <c r="W20" s="128"/>
      <c r="X20" s="129"/>
    </row>
    <row r="21" spans="1:24" ht="30" customHeight="1" thickBot="1">
      <c r="A21" s="163" t="s">
        <v>18</v>
      </c>
      <c r="B21" s="163"/>
      <c r="C21" s="163"/>
      <c r="D21" s="164"/>
      <c r="E21" s="130"/>
      <c r="F21" s="131"/>
      <c r="G21" s="132"/>
      <c r="H21" s="45" t="s">
        <v>2</v>
      </c>
      <c r="I21" s="43"/>
      <c r="J21" s="163" t="s">
        <v>44</v>
      </c>
      <c r="K21" s="163"/>
      <c r="L21" s="163"/>
      <c r="M21" s="164"/>
      <c r="N21" s="130"/>
      <c r="O21" s="131"/>
      <c r="P21" s="132"/>
      <c r="Q21" s="45" t="s">
        <v>2</v>
      </c>
      <c r="R21" s="37"/>
      <c r="S21" s="126" t="s">
        <v>85</v>
      </c>
      <c r="T21" s="127"/>
      <c r="U21" s="127"/>
      <c r="V21" s="128">
        <f>IF(AND(E5="短期組合員（短時間勤務）",E22&lt;=""),200*N9,控除額の算定表!P32)</f>
        <v>0</v>
      </c>
      <c r="W21" s="128"/>
      <c r="X21" s="129"/>
    </row>
    <row r="22" spans="1:24" ht="30" customHeight="1" thickBot="1">
      <c r="A22" s="163" t="s">
        <v>45</v>
      </c>
      <c r="B22" s="163"/>
      <c r="C22" s="163"/>
      <c r="D22" s="164"/>
      <c r="E22" s="130"/>
      <c r="F22" s="131"/>
      <c r="G22" s="132"/>
      <c r="H22" s="45" t="s">
        <v>2</v>
      </c>
      <c r="I22" s="43"/>
      <c r="J22" s="163" t="s">
        <v>47</v>
      </c>
      <c r="K22" s="163"/>
      <c r="L22" s="163"/>
      <c r="M22" s="164"/>
      <c r="N22" s="130"/>
      <c r="O22" s="131"/>
      <c r="P22" s="132"/>
      <c r="Q22" s="45" t="s">
        <v>2</v>
      </c>
      <c r="R22" s="37"/>
    </row>
    <row r="23" spans="1:24" ht="30" customHeight="1" thickBot="1">
      <c r="A23" s="163" t="s">
        <v>46</v>
      </c>
      <c r="B23" s="163"/>
      <c r="C23" s="163"/>
      <c r="D23" s="164"/>
      <c r="E23" s="130"/>
      <c r="F23" s="131"/>
      <c r="G23" s="132"/>
      <c r="H23" s="45" t="s">
        <v>2</v>
      </c>
      <c r="I23" s="43"/>
      <c r="J23" s="163" t="s">
        <v>48</v>
      </c>
      <c r="K23" s="163"/>
      <c r="L23" s="163"/>
      <c r="M23" s="164"/>
      <c r="N23" s="130"/>
      <c r="O23" s="131"/>
      <c r="P23" s="132"/>
      <c r="Q23" s="45" t="s">
        <v>2</v>
      </c>
      <c r="R23" s="37"/>
      <c r="S23" s="122" t="s">
        <v>88</v>
      </c>
      <c r="T23" s="123"/>
      <c r="U23" s="123"/>
      <c r="V23" s="123"/>
      <c r="W23" s="124" t="str">
        <f>IFERROR(IF(E8="","",DATEDIF((E8-1),DATE((2018+G4),K4,VLOOKUP(K4,掛金率等計算シート!$L$2:$M$14,2,FALSE)),"Y")),"エラー")</f>
        <v/>
      </c>
      <c r="X23" s="125"/>
    </row>
    <row r="24" spans="1:24" ht="30" customHeight="1" thickBot="1">
      <c r="A24" s="163" t="s">
        <v>35</v>
      </c>
      <c r="B24" s="163"/>
      <c r="C24" s="163"/>
      <c r="D24" s="164"/>
      <c r="E24" s="179"/>
      <c r="F24" s="180"/>
      <c r="G24" s="181"/>
      <c r="H24" s="45" t="s">
        <v>2</v>
      </c>
      <c r="I24" s="46"/>
      <c r="J24" s="163" t="s">
        <v>49</v>
      </c>
      <c r="K24" s="163"/>
      <c r="L24" s="163"/>
      <c r="M24" s="164"/>
      <c r="N24" s="179"/>
      <c r="O24" s="180"/>
      <c r="P24" s="181"/>
      <c r="Q24" s="45" t="s">
        <v>2</v>
      </c>
      <c r="R24" s="37"/>
      <c r="S24" s="95" t="str">
        <f>IF(W23="エラー","生年月日の入力形式が違います","")</f>
        <v/>
      </c>
      <c r="T24" s="95"/>
      <c r="U24" s="95"/>
      <c r="V24" s="95"/>
      <c r="W24" s="95"/>
      <c r="X24" s="95"/>
    </row>
    <row r="25" spans="1:24" ht="8.25" customHeight="1">
      <c r="A25" s="37"/>
      <c r="B25" s="37"/>
      <c r="C25" s="37"/>
      <c r="D25" s="37"/>
      <c r="E25" s="37"/>
      <c r="F25" s="37"/>
      <c r="G25" s="37"/>
      <c r="H25" s="37"/>
      <c r="I25" s="37"/>
      <c r="J25" s="37"/>
      <c r="K25" s="37"/>
      <c r="L25" s="37"/>
      <c r="M25" s="37"/>
      <c r="N25" s="37"/>
      <c r="O25" s="37"/>
      <c r="P25" s="37"/>
      <c r="Q25" s="37"/>
      <c r="R25" s="37"/>
      <c r="S25" s="37"/>
      <c r="T25" s="37"/>
      <c r="U25" s="37"/>
      <c r="V25" s="37"/>
      <c r="W25" s="37"/>
      <c r="X25" s="37"/>
    </row>
    <row r="26" spans="1:24" ht="30" customHeight="1">
      <c r="A26" s="192" t="s">
        <v>96</v>
      </c>
      <c r="B26" s="193"/>
      <c r="C26" s="193"/>
      <c r="D26" s="193"/>
      <c r="E26" s="193"/>
      <c r="F26" s="193"/>
      <c r="G26" s="193"/>
      <c r="H26" s="193"/>
      <c r="I26" s="193"/>
      <c r="J26" s="193"/>
      <c r="K26" s="193"/>
      <c r="L26" s="193"/>
      <c r="M26" s="193"/>
      <c r="N26" s="193"/>
      <c r="O26" s="193"/>
      <c r="P26" s="193"/>
      <c r="Q26" s="193"/>
      <c r="R26" s="193"/>
      <c r="S26" s="193"/>
      <c r="T26" s="193"/>
      <c r="U26" s="193"/>
      <c r="V26" s="193"/>
      <c r="W26" s="193"/>
      <c r="X26" s="194"/>
    </row>
    <row r="27" spans="1:24" ht="8.25" customHeight="1" thickBot="1">
      <c r="A27" s="37"/>
      <c r="B27" s="37"/>
      <c r="C27" s="37"/>
      <c r="D27" s="37"/>
      <c r="E27" s="37"/>
      <c r="F27" s="37"/>
      <c r="G27" s="37"/>
      <c r="H27" s="37"/>
      <c r="I27" s="37"/>
      <c r="J27" s="37"/>
      <c r="K27" s="37"/>
      <c r="L27" s="37"/>
      <c r="M27" s="37"/>
      <c r="N27" s="37"/>
      <c r="O27" s="37"/>
      <c r="P27" s="37"/>
      <c r="Q27" s="37"/>
      <c r="R27" s="37"/>
      <c r="S27" s="37"/>
      <c r="T27" s="37"/>
      <c r="U27" s="37"/>
      <c r="V27" s="37"/>
      <c r="W27" s="37"/>
      <c r="X27" s="37"/>
    </row>
    <row r="28" spans="1:24" ht="30" customHeight="1">
      <c r="A28" s="195" t="s">
        <v>97</v>
      </c>
      <c r="B28" s="196"/>
      <c r="C28" s="196"/>
      <c r="D28" s="196"/>
      <c r="E28" s="196"/>
      <c r="F28" s="196"/>
      <c r="G28" s="112" t="str">
        <f>IFERROR(IF(OR(N7="時間単位",N5="有"),"給付対象外",IF(N7="その他","事前に相談ください",IF(AND(E5="短期組合員（短時間勤務）",N7="日単位"),日単位_短時間!AH20,日単位_フルタイム!AG25))),"")</f>
        <v/>
      </c>
      <c r="H28" s="113"/>
      <c r="I28" s="113"/>
      <c r="J28" s="113"/>
      <c r="K28" s="114"/>
      <c r="L28" s="118" t="s">
        <v>137</v>
      </c>
      <c r="M28" s="195" t="s">
        <v>98</v>
      </c>
      <c r="N28" s="196"/>
      <c r="O28" s="196"/>
      <c r="P28" s="196"/>
      <c r="Q28" s="196"/>
      <c r="R28" s="199"/>
      <c r="S28" s="112" t="str">
        <f>IFERROR(IF(OR(N5="有",N7="その他"),"事前に相談ください",IF(AND(E5="短期組合員（短時間勤務）",N7="日単位"),日単位_短時間!Z35,IF(AND(E5="短期組合員（短時間勤務）",N7="時間単位"),時間単位_短時間!S21,IF(AND(E5&lt;&gt;"短期組合員（短時間勤務）",N7="日単位"),日単位_フルタイム!AE39,時間単位_フルタイム!AA33)))),"")</f>
        <v/>
      </c>
      <c r="T28" s="113"/>
      <c r="U28" s="113"/>
      <c r="V28" s="113"/>
      <c r="W28" s="114"/>
      <c r="X28" s="120" t="s">
        <v>137</v>
      </c>
    </row>
    <row r="29" spans="1:24" ht="30" customHeight="1" thickBot="1">
      <c r="A29" s="197"/>
      <c r="B29" s="198"/>
      <c r="C29" s="198"/>
      <c r="D29" s="198"/>
      <c r="E29" s="198"/>
      <c r="F29" s="198"/>
      <c r="G29" s="115"/>
      <c r="H29" s="116"/>
      <c r="I29" s="116"/>
      <c r="J29" s="116"/>
      <c r="K29" s="117"/>
      <c r="L29" s="119"/>
      <c r="M29" s="197"/>
      <c r="N29" s="198"/>
      <c r="O29" s="198"/>
      <c r="P29" s="198"/>
      <c r="Q29" s="198"/>
      <c r="R29" s="200"/>
      <c r="S29" s="115"/>
      <c r="T29" s="116"/>
      <c r="U29" s="116"/>
      <c r="V29" s="116"/>
      <c r="W29" s="117"/>
      <c r="X29" s="121"/>
    </row>
    <row r="30" spans="1:24" ht="8.25" customHeight="1">
      <c r="A30" s="37"/>
      <c r="B30" s="37"/>
      <c r="C30" s="37"/>
      <c r="D30" s="37"/>
      <c r="E30" s="37"/>
      <c r="F30" s="37"/>
      <c r="G30" s="37"/>
      <c r="H30" s="37"/>
      <c r="I30" s="37"/>
      <c r="J30" s="37"/>
      <c r="K30" s="37"/>
      <c r="L30" s="37"/>
      <c r="M30" s="37"/>
      <c r="N30" s="37"/>
      <c r="O30" s="37"/>
      <c r="P30" s="37"/>
      <c r="Q30" s="37"/>
      <c r="R30" s="37"/>
      <c r="S30" s="37"/>
      <c r="T30" s="37"/>
      <c r="U30" s="37"/>
      <c r="V30" s="37"/>
      <c r="W30" s="37"/>
      <c r="X30" s="37"/>
    </row>
    <row r="31" spans="1:24" ht="21.95" customHeight="1">
      <c r="A31" s="37" t="s">
        <v>140</v>
      </c>
      <c r="B31" s="37"/>
      <c r="C31" s="37"/>
      <c r="D31" s="37"/>
      <c r="E31" s="37"/>
      <c r="F31" s="37"/>
      <c r="G31" s="37"/>
      <c r="H31" s="37"/>
      <c r="I31" s="37"/>
      <c r="J31" s="37"/>
      <c r="K31" s="37"/>
      <c r="L31" s="37"/>
      <c r="M31" s="37"/>
      <c r="N31" s="37"/>
      <c r="O31" s="37"/>
      <c r="P31" s="37"/>
      <c r="Q31" s="37"/>
      <c r="R31" s="37"/>
      <c r="S31" s="37"/>
      <c r="T31" s="37"/>
      <c r="U31" s="37"/>
      <c r="V31" s="37"/>
      <c r="W31" s="37"/>
      <c r="X31" s="37"/>
    </row>
    <row r="32" spans="1:24" ht="21.95" customHeight="1">
      <c r="A32" s="37" t="s">
        <v>151</v>
      </c>
      <c r="B32" s="37"/>
      <c r="C32" s="37"/>
      <c r="D32" s="37"/>
      <c r="E32" s="37"/>
      <c r="F32" s="37"/>
      <c r="G32" s="37"/>
      <c r="H32" s="37"/>
      <c r="I32" s="37"/>
      <c r="J32" s="37"/>
      <c r="K32" s="37"/>
      <c r="L32" s="37"/>
      <c r="M32" s="37"/>
      <c r="N32" s="37"/>
      <c r="O32" s="37"/>
      <c r="P32" s="37"/>
      <c r="Q32" s="37"/>
      <c r="R32" s="37"/>
      <c r="S32" s="37"/>
      <c r="T32" s="37"/>
      <c r="U32" s="37"/>
      <c r="V32" s="37"/>
      <c r="W32" s="37"/>
      <c r="X32" s="37"/>
    </row>
    <row r="33" spans="1:24" ht="21.95" customHeight="1">
      <c r="A33" s="37" t="s">
        <v>148</v>
      </c>
      <c r="B33" s="37"/>
      <c r="C33" s="37"/>
      <c r="D33" s="37"/>
      <c r="E33" s="37"/>
      <c r="F33" s="37"/>
      <c r="G33" s="37"/>
      <c r="H33" s="37"/>
      <c r="I33" s="37"/>
      <c r="J33" s="37"/>
      <c r="K33" s="37"/>
      <c r="L33" s="37"/>
      <c r="M33" s="37"/>
      <c r="N33" s="37"/>
      <c r="O33" s="37"/>
      <c r="P33" s="37"/>
      <c r="Q33" s="37"/>
      <c r="R33" s="37"/>
      <c r="S33" s="37"/>
      <c r="T33" s="37"/>
      <c r="U33" s="37"/>
      <c r="V33" s="37"/>
      <c r="W33" s="37"/>
      <c r="X33" s="37"/>
    </row>
    <row r="34" spans="1:24" ht="21.95" customHeight="1">
      <c r="A34" s="37" t="s">
        <v>157</v>
      </c>
      <c r="B34" s="37"/>
      <c r="C34" s="37"/>
      <c r="D34" s="37"/>
      <c r="E34" s="37"/>
      <c r="F34" s="37"/>
      <c r="G34" s="37"/>
      <c r="H34" s="37"/>
      <c r="I34" s="37"/>
      <c r="J34" s="37"/>
      <c r="K34" s="37"/>
      <c r="L34" s="37"/>
      <c r="M34" s="37"/>
      <c r="N34" s="37"/>
      <c r="O34" s="37"/>
      <c r="P34" s="37"/>
      <c r="Q34" s="37"/>
      <c r="R34" s="37"/>
      <c r="S34" s="37"/>
      <c r="T34" s="37"/>
      <c r="U34" s="37"/>
      <c r="V34" s="37"/>
      <c r="W34" s="37"/>
      <c r="X34" s="37"/>
    </row>
    <row r="35" spans="1:24" ht="21.75" customHeight="1">
      <c r="A35" s="37" t="s">
        <v>149</v>
      </c>
      <c r="B35" s="37"/>
      <c r="C35" s="37"/>
      <c r="D35" s="37"/>
      <c r="E35" s="37"/>
      <c r="F35" s="37"/>
      <c r="G35" s="37"/>
      <c r="H35" s="37"/>
      <c r="I35" s="37"/>
      <c r="J35" s="37"/>
      <c r="K35" s="37"/>
      <c r="L35" s="37"/>
      <c r="M35" s="37"/>
      <c r="N35" s="37"/>
      <c r="O35" s="37"/>
      <c r="P35" s="37"/>
      <c r="Q35" s="37"/>
      <c r="R35" s="37"/>
      <c r="S35" s="37"/>
      <c r="T35" s="37"/>
      <c r="U35" s="37"/>
      <c r="V35" s="37"/>
      <c r="W35" s="37"/>
      <c r="X35" s="37"/>
    </row>
    <row r="36" spans="1:24" ht="21.75" customHeight="1">
      <c r="A36" s="37" t="s">
        <v>147</v>
      </c>
      <c r="B36" s="37"/>
      <c r="C36" s="37"/>
      <c r="D36" s="37"/>
      <c r="E36" s="37"/>
      <c r="F36" s="37"/>
      <c r="G36" s="37"/>
      <c r="H36" s="37"/>
      <c r="I36" s="37"/>
      <c r="J36" s="37"/>
      <c r="K36" s="37"/>
      <c r="L36" s="37"/>
      <c r="M36" s="37"/>
      <c r="N36" s="37"/>
      <c r="O36" s="37"/>
      <c r="P36" s="37"/>
      <c r="Q36" s="37"/>
      <c r="R36" s="37"/>
      <c r="S36" s="37"/>
      <c r="T36" s="37"/>
      <c r="U36" s="37"/>
      <c r="V36" s="37"/>
      <c r="W36" s="37"/>
      <c r="X36" s="37"/>
    </row>
    <row r="37" spans="1:24" ht="21.75" customHeight="1">
      <c r="A37" s="37" t="s">
        <v>150</v>
      </c>
      <c r="B37" s="37"/>
      <c r="C37" s="37"/>
      <c r="D37" s="37"/>
      <c r="E37" s="37"/>
      <c r="F37" s="37"/>
      <c r="G37" s="37"/>
      <c r="H37" s="37"/>
      <c r="I37" s="37"/>
      <c r="J37" s="37"/>
      <c r="K37" s="37"/>
      <c r="L37" s="37"/>
      <c r="M37" s="37"/>
      <c r="N37" s="37"/>
      <c r="O37" s="37"/>
      <c r="P37" s="37"/>
      <c r="Q37" s="37"/>
      <c r="R37" s="37"/>
      <c r="S37" s="37"/>
      <c r="T37" s="37"/>
      <c r="U37" s="37"/>
      <c r="V37" s="37"/>
      <c r="W37" s="37"/>
      <c r="X37" s="37"/>
    </row>
    <row r="38" spans="1:24">
      <c r="A38" s="37"/>
      <c r="B38" s="37"/>
      <c r="C38" s="37"/>
      <c r="D38" s="37"/>
      <c r="E38" s="37"/>
      <c r="F38" s="37"/>
      <c r="G38" s="37"/>
      <c r="H38" s="37"/>
      <c r="I38" s="37"/>
      <c r="J38" s="37"/>
      <c r="K38" s="37"/>
      <c r="L38" s="37"/>
      <c r="M38" s="37"/>
      <c r="N38" s="37"/>
      <c r="O38" s="37"/>
      <c r="P38" s="37"/>
      <c r="Q38" s="37"/>
      <c r="R38" s="37"/>
      <c r="S38" s="37"/>
      <c r="T38" s="37"/>
      <c r="U38" s="37"/>
      <c r="V38" s="37"/>
      <c r="W38" s="37"/>
      <c r="X38" s="37"/>
    </row>
    <row r="39" spans="1:24">
      <c r="A39" s="37"/>
      <c r="B39" s="37"/>
      <c r="C39" s="37"/>
      <c r="D39" s="37"/>
      <c r="E39" s="37"/>
      <c r="F39" s="37"/>
      <c r="G39" s="37"/>
      <c r="H39" s="37"/>
      <c r="I39" s="37"/>
      <c r="J39" s="37"/>
      <c r="K39" s="37"/>
      <c r="L39" s="37"/>
      <c r="M39" s="37"/>
      <c r="N39" s="37"/>
      <c r="O39" s="37"/>
      <c r="P39" s="37"/>
      <c r="Q39" s="37"/>
      <c r="R39" s="37"/>
      <c r="S39" s="37"/>
      <c r="T39" s="37"/>
      <c r="U39" s="37"/>
      <c r="V39" s="37"/>
      <c r="W39" s="37"/>
      <c r="X39" s="37"/>
    </row>
    <row r="40" spans="1:24">
      <c r="A40" s="37"/>
      <c r="B40" s="37"/>
      <c r="C40" s="37"/>
      <c r="D40" s="37"/>
      <c r="E40" s="37"/>
      <c r="F40" s="37"/>
      <c r="G40" s="37"/>
      <c r="H40" s="37"/>
      <c r="I40" s="37"/>
      <c r="J40" s="37"/>
      <c r="K40" s="37"/>
      <c r="L40" s="37"/>
      <c r="M40" s="37"/>
      <c r="N40" s="37"/>
      <c r="O40" s="37"/>
      <c r="P40" s="37"/>
      <c r="Q40" s="37"/>
      <c r="R40" s="37"/>
      <c r="S40" s="37"/>
      <c r="T40" s="37"/>
      <c r="U40" s="37"/>
      <c r="V40" s="37"/>
      <c r="W40" s="37"/>
      <c r="X40" s="37"/>
    </row>
    <row r="41" spans="1:24">
      <c r="A41" s="37"/>
      <c r="B41" s="37"/>
      <c r="C41" s="37"/>
      <c r="D41" s="37"/>
      <c r="E41" s="37"/>
      <c r="F41" s="37"/>
      <c r="G41" s="37"/>
      <c r="H41" s="37"/>
      <c r="I41" s="37"/>
      <c r="J41" s="37"/>
      <c r="K41" s="37"/>
      <c r="L41" s="37"/>
      <c r="M41" s="37"/>
      <c r="N41" s="37"/>
      <c r="O41" s="37"/>
      <c r="P41" s="37"/>
      <c r="Q41" s="37"/>
      <c r="R41" s="37"/>
      <c r="S41" s="37"/>
      <c r="T41" s="37"/>
      <c r="U41" s="37"/>
      <c r="V41" s="37"/>
      <c r="W41" s="37"/>
      <c r="X41" s="37"/>
    </row>
    <row r="42" spans="1:24">
      <c r="A42" s="37"/>
      <c r="B42" s="37"/>
      <c r="C42" s="37"/>
      <c r="D42" s="37"/>
      <c r="E42" s="37"/>
      <c r="F42" s="37"/>
      <c r="G42" s="37"/>
      <c r="H42" s="37"/>
      <c r="I42" s="37"/>
      <c r="J42" s="37"/>
      <c r="K42" s="37"/>
      <c r="L42" s="37"/>
      <c r="M42" s="37"/>
      <c r="N42" s="37"/>
      <c r="O42" s="37"/>
      <c r="P42" s="37"/>
      <c r="Q42" s="37"/>
      <c r="R42" s="37"/>
      <c r="S42" s="37"/>
      <c r="T42" s="37"/>
      <c r="U42" s="37"/>
      <c r="V42" s="37"/>
      <c r="W42" s="37"/>
      <c r="X42" s="37"/>
    </row>
    <row r="43" spans="1:24">
      <c r="A43" s="37"/>
      <c r="B43" s="37"/>
      <c r="C43" s="37"/>
      <c r="D43" s="37"/>
      <c r="E43" s="37"/>
      <c r="F43" s="37"/>
      <c r="G43" s="37"/>
      <c r="H43" s="37"/>
      <c r="I43" s="37"/>
      <c r="J43" s="37"/>
      <c r="K43" s="37"/>
      <c r="L43" s="37"/>
      <c r="M43" s="37"/>
      <c r="N43" s="37"/>
      <c r="O43" s="37"/>
      <c r="P43" s="37"/>
      <c r="Q43" s="37"/>
      <c r="R43" s="37"/>
      <c r="S43" s="37"/>
      <c r="T43" s="37"/>
      <c r="U43" s="37"/>
      <c r="V43" s="37"/>
      <c r="W43" s="37"/>
      <c r="X43" s="37"/>
    </row>
  </sheetData>
  <sheetProtection algorithmName="SHA-512" hashValue="LjkMLnZHTwkHnPEn7eKW4V9xT3RoetymL2jdkwUxWM3qM4dfraKzZu+WbzWctendZJC8pnbjbjf4V9+nDXB4KA==" saltValue="cR5hh2GVirE/U8EpBXYUjg==" spinCount="100000" sheet="1" selectLockedCells="1"/>
  <mergeCells count="118">
    <mergeCell ref="S3:X3"/>
    <mergeCell ref="A1:X1"/>
    <mergeCell ref="A26:X26"/>
    <mergeCell ref="A28:F29"/>
    <mergeCell ref="M28:R29"/>
    <mergeCell ref="A3:O3"/>
    <mergeCell ref="Q8:R8"/>
    <mergeCell ref="Q9:R9"/>
    <mergeCell ref="M4:N4"/>
    <mergeCell ref="I4:J4"/>
    <mergeCell ref="E4:F4"/>
    <mergeCell ref="J21:M21"/>
    <mergeCell ref="J22:M22"/>
    <mergeCell ref="J23:M23"/>
    <mergeCell ref="J24:M24"/>
    <mergeCell ref="N13:P13"/>
    <mergeCell ref="N14:P14"/>
    <mergeCell ref="N15:P15"/>
    <mergeCell ref="N16:P16"/>
    <mergeCell ref="N17:P17"/>
    <mergeCell ref="N18:P18"/>
    <mergeCell ref="A23:D23"/>
    <mergeCell ref="A24:D24"/>
    <mergeCell ref="A12:Q12"/>
    <mergeCell ref="A13:D13"/>
    <mergeCell ref="A14:D14"/>
    <mergeCell ref="A15:D15"/>
    <mergeCell ref="J9:M9"/>
    <mergeCell ref="J10:M10"/>
    <mergeCell ref="J13:M13"/>
    <mergeCell ref="J14:M14"/>
    <mergeCell ref="J15:M15"/>
    <mergeCell ref="E10:I10"/>
    <mergeCell ref="Q10:R10"/>
    <mergeCell ref="E23:G23"/>
    <mergeCell ref="E24:G24"/>
    <mergeCell ref="N24:P24"/>
    <mergeCell ref="E16:G16"/>
    <mergeCell ref="E17:G17"/>
    <mergeCell ref="E18:G18"/>
    <mergeCell ref="E13:G13"/>
    <mergeCell ref="E14:G14"/>
    <mergeCell ref="E15:G15"/>
    <mergeCell ref="A20:D20"/>
    <mergeCell ref="A21:D21"/>
    <mergeCell ref="A22:D22"/>
    <mergeCell ref="E19:G19"/>
    <mergeCell ref="E20:G20"/>
    <mergeCell ref="J16:M16"/>
    <mergeCell ref="J17:M17"/>
    <mergeCell ref="J18:M18"/>
    <mergeCell ref="J19:M19"/>
    <mergeCell ref="J20:M20"/>
    <mergeCell ref="E21:G21"/>
    <mergeCell ref="E22:G22"/>
    <mergeCell ref="A16:D16"/>
    <mergeCell ref="A17:D17"/>
    <mergeCell ref="A18:D18"/>
    <mergeCell ref="A19:D19"/>
    <mergeCell ref="N7:O7"/>
    <mergeCell ref="N5:O6"/>
    <mergeCell ref="N8:O8"/>
    <mergeCell ref="N9:O9"/>
    <mergeCell ref="N10:O10"/>
    <mergeCell ref="G4:H4"/>
    <mergeCell ref="K4:L4"/>
    <mergeCell ref="A5:D5"/>
    <mergeCell ref="A4:D4"/>
    <mergeCell ref="J7:M7"/>
    <mergeCell ref="A6:D6"/>
    <mergeCell ref="A7:D7"/>
    <mergeCell ref="A8:D8"/>
    <mergeCell ref="A9:D9"/>
    <mergeCell ref="E9:I9"/>
    <mergeCell ref="A10:D10"/>
    <mergeCell ref="E7:I7"/>
    <mergeCell ref="E5:I5"/>
    <mergeCell ref="E6:I6"/>
    <mergeCell ref="J5:M6"/>
    <mergeCell ref="J8:M8"/>
    <mergeCell ref="E8:I8"/>
    <mergeCell ref="S12:X12"/>
    <mergeCell ref="S19:U19"/>
    <mergeCell ref="V19:X19"/>
    <mergeCell ref="V13:X13"/>
    <mergeCell ref="V14:X14"/>
    <mergeCell ref="V15:X15"/>
    <mergeCell ref="S13:U13"/>
    <mergeCell ref="S14:U14"/>
    <mergeCell ref="S15:U15"/>
    <mergeCell ref="S16:U16"/>
    <mergeCell ref="S18:U18"/>
    <mergeCell ref="S17:U17"/>
    <mergeCell ref="V17:X17"/>
    <mergeCell ref="S24:X24"/>
    <mergeCell ref="S4:X4"/>
    <mergeCell ref="S6:X6"/>
    <mergeCell ref="S7:X7"/>
    <mergeCell ref="S9:X9"/>
    <mergeCell ref="S10:X10"/>
    <mergeCell ref="S8:X8"/>
    <mergeCell ref="G28:K29"/>
    <mergeCell ref="S28:W29"/>
    <mergeCell ref="L28:L29"/>
    <mergeCell ref="X28:X29"/>
    <mergeCell ref="S23:V23"/>
    <mergeCell ref="W23:X23"/>
    <mergeCell ref="S20:U20"/>
    <mergeCell ref="V20:X20"/>
    <mergeCell ref="S21:U21"/>
    <mergeCell ref="V21:X21"/>
    <mergeCell ref="N19:P19"/>
    <mergeCell ref="N20:P20"/>
    <mergeCell ref="N21:P21"/>
    <mergeCell ref="N22:P22"/>
    <mergeCell ref="N23:P23"/>
    <mergeCell ref="V16:X16"/>
    <mergeCell ref="V18:X18"/>
  </mergeCells>
  <phoneticPr fontId="2"/>
  <conditionalFormatting sqref="E13:G13">
    <cfRule type="expression" dxfId="17" priority="35">
      <formula>$E$13&lt;&gt;""</formula>
    </cfRule>
  </conditionalFormatting>
  <conditionalFormatting sqref="E14:G24">
    <cfRule type="expression" dxfId="16" priority="14">
      <formula>$E14&lt;&gt;""</formula>
    </cfRule>
  </conditionalFormatting>
  <conditionalFormatting sqref="E5:I5">
    <cfRule type="expression" dxfId="15" priority="46">
      <formula>$E$5=""</formula>
    </cfRule>
  </conditionalFormatting>
  <conditionalFormatting sqref="E6:I6">
    <cfRule type="expression" dxfId="14" priority="45">
      <formula>$E$6=""</formula>
    </cfRule>
  </conditionalFormatting>
  <conditionalFormatting sqref="E7:I7">
    <cfRule type="expression" dxfId="13" priority="44">
      <formula>$E$7=""</formula>
    </cfRule>
  </conditionalFormatting>
  <conditionalFormatting sqref="E8:I8">
    <cfRule type="expression" dxfId="12" priority="43">
      <formula>$E$8=""</formula>
    </cfRule>
  </conditionalFormatting>
  <conditionalFormatting sqref="E9:I9">
    <cfRule type="expression" dxfId="11" priority="42">
      <formula>$E$9=""</formula>
    </cfRule>
  </conditionalFormatting>
  <conditionalFormatting sqref="E10:I10">
    <cfRule type="expression" dxfId="10" priority="41">
      <formula>$E$10=""</formula>
    </cfRule>
  </conditionalFormatting>
  <conditionalFormatting sqref="G4:H4">
    <cfRule type="expression" dxfId="9" priority="48">
      <formula>$G$4=""</formula>
    </cfRule>
  </conditionalFormatting>
  <conditionalFormatting sqref="K4:L4">
    <cfRule type="expression" dxfId="8" priority="47">
      <formula>$K$4=""</formula>
    </cfRule>
  </conditionalFormatting>
  <conditionalFormatting sqref="N5:O6">
    <cfRule type="expression" dxfId="7" priority="40">
      <formula>$N$5=""</formula>
    </cfRule>
  </conditionalFormatting>
  <conditionalFormatting sqref="N7:O7">
    <cfRule type="expression" dxfId="6" priority="39">
      <formula>$N$7=""</formula>
    </cfRule>
  </conditionalFormatting>
  <conditionalFormatting sqref="N8:O8">
    <cfRule type="expression" dxfId="5" priority="38">
      <formula>$N$8=""</formula>
    </cfRule>
  </conditionalFormatting>
  <conditionalFormatting sqref="N9:O9">
    <cfRule type="expression" dxfId="4" priority="37">
      <formula>$N$9=""</formula>
    </cfRule>
  </conditionalFormatting>
  <conditionalFormatting sqref="N10:O10">
    <cfRule type="expression" dxfId="3" priority="36">
      <formula>OR(AND($N$7="時間単位",$N$10=""),AND($N$7="",$N$10=""))</formula>
    </cfRule>
    <cfRule type="expression" dxfId="2" priority="49">
      <formula>$N$7="日単位"</formula>
    </cfRule>
  </conditionalFormatting>
  <conditionalFormatting sqref="N13:P24">
    <cfRule type="expression" dxfId="1" priority="2">
      <formula>$N13&lt;&gt;""</formula>
    </cfRule>
  </conditionalFormatting>
  <conditionalFormatting sqref="S24:X24">
    <cfRule type="expression" dxfId="0" priority="1">
      <formula>$S$24&lt;&gt;""</formula>
    </cfRule>
  </conditionalFormatting>
  <dataValidations count="5">
    <dataValidation imeMode="halfAlpha" allowBlank="1" showInputMessage="1" showErrorMessage="1" sqref="G4:H4 K4:L4 N8:N10 E13:G24 E8:I9 E6:I6 N13:P24" xr:uid="{00000000-0002-0000-0000-000000000000}"/>
    <dataValidation type="list" allowBlank="1" showInputMessage="1" showErrorMessage="1" sqref="E5:I5" xr:uid="{00000000-0002-0000-0000-000001000000}">
      <formula1>"一般組合員,短期組合員（フルタイム勤務）,短期組合員（短時間勤務）"</formula1>
    </dataValidation>
    <dataValidation imeMode="hiragana" allowBlank="1" showInputMessage="1" showErrorMessage="1" sqref="E7:I7 E10:I10" xr:uid="{00000000-0002-0000-0000-000002000000}"/>
    <dataValidation type="list" allowBlank="1" showInputMessage="1" showErrorMessage="1" sqref="N7" xr:uid="{00000000-0002-0000-0000-000003000000}">
      <formula1>"日単位,時間単位,その他"</formula1>
    </dataValidation>
    <dataValidation type="list" allowBlank="1" showInputMessage="1" showErrorMessage="1" sqref="N5:O6" xr:uid="{00000000-0002-0000-0000-000004000000}">
      <formula1>"有,無"</formula1>
    </dataValidation>
  </dataValidations>
  <pageMargins left="0.7" right="0.7" top="0.75" bottom="0.75" header="0.3" footer="0.3"/>
  <pageSetup paperSize="9" scale="80" orientation="portrait"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pageSetUpPr fitToPage="1"/>
  </sheetPr>
  <dimension ref="A1:P34"/>
  <sheetViews>
    <sheetView zoomScaleNormal="100" workbookViewId="0">
      <selection activeCell="A40" sqref="A40"/>
    </sheetView>
  </sheetViews>
  <sheetFormatPr defaultRowHeight="13.5"/>
  <cols>
    <col min="1" max="2" width="8.875" style="3" customWidth="1"/>
    <col min="3" max="3" width="4.625" style="3" customWidth="1"/>
    <col min="4" max="11" width="8.875" style="3" customWidth="1"/>
    <col min="12" max="13" width="4.625" style="3" customWidth="1"/>
    <col min="14" max="15" width="8.875" style="3" customWidth="1"/>
    <col min="16" max="16" width="13.75" style="3" customWidth="1"/>
    <col min="17" max="16384" width="9" style="1"/>
  </cols>
  <sheetData>
    <row r="1" spans="1:16" ht="17.25">
      <c r="A1" s="2" t="s">
        <v>50</v>
      </c>
    </row>
    <row r="2" spans="1:16" ht="15.75" customHeight="1">
      <c r="A2" s="3" t="s">
        <v>182</v>
      </c>
    </row>
    <row r="3" spans="1:16" ht="17.25">
      <c r="A3" s="225" t="s">
        <v>29</v>
      </c>
      <c r="B3" s="226"/>
      <c r="C3" s="91" t="s">
        <v>163</v>
      </c>
      <c r="D3" s="87" t="s">
        <v>0</v>
      </c>
      <c r="E3" s="240">
        <f>基礎情報入力シート!E14+基礎情報入力シート!E16</f>
        <v>0</v>
      </c>
      <c r="F3" s="240"/>
      <c r="G3" s="73" t="s">
        <v>28</v>
      </c>
      <c r="H3" s="241" t="s">
        <v>30</v>
      </c>
      <c r="I3" s="241"/>
      <c r="J3" s="240">
        <f>基礎情報入力シート!E17+基礎情報入力シート!E19+基礎情報入力シート!N14+基礎情報入力シート!N16</f>
        <v>0</v>
      </c>
      <c r="K3" s="240"/>
      <c r="L3" s="4" t="s">
        <v>22</v>
      </c>
      <c r="M3" s="81" t="s">
        <v>20</v>
      </c>
      <c r="N3" s="73">
        <v>1</v>
      </c>
      <c r="O3" s="218" t="s">
        <v>10</v>
      </c>
      <c r="P3" s="243" t="e">
        <f>(E3+J3)*1/I4</f>
        <v>#DIV/0!</v>
      </c>
    </row>
    <row r="4" spans="1:16" ht="16.5" customHeight="1">
      <c r="A4" s="227"/>
      <c r="B4" s="228"/>
      <c r="C4" s="88"/>
      <c r="D4" s="245" t="s">
        <v>32</v>
      </c>
      <c r="E4" s="245"/>
      <c r="F4" s="245"/>
      <c r="G4" s="245"/>
      <c r="H4" s="245"/>
      <c r="I4" s="5">
        <f>基礎情報入力シート!N8</f>
        <v>0</v>
      </c>
      <c r="J4" s="6" t="s">
        <v>8</v>
      </c>
      <c r="K4" s="7"/>
      <c r="O4" s="218"/>
      <c r="P4" s="244"/>
    </row>
    <row r="5" spans="1:16" ht="16.5" customHeight="1">
      <c r="O5" s="8"/>
      <c r="P5" s="9"/>
    </row>
    <row r="6" spans="1:16" ht="16.5" customHeight="1">
      <c r="B6" s="10"/>
      <c r="C6" s="10"/>
      <c r="M6" s="84"/>
    </row>
    <row r="7" spans="1:16" ht="16.5" customHeight="1">
      <c r="A7" s="225" t="s">
        <v>52</v>
      </c>
      <c r="B7" s="226"/>
      <c r="C7" s="92" t="s">
        <v>163</v>
      </c>
      <c r="D7" s="81" t="s">
        <v>0</v>
      </c>
      <c r="E7" s="240">
        <f>基礎情報入力シート!E14+基礎情報入力シート!E16</f>
        <v>0</v>
      </c>
      <c r="F7" s="240"/>
      <c r="G7" s="73" t="s">
        <v>28</v>
      </c>
      <c r="H7" s="241" t="s">
        <v>30</v>
      </c>
      <c r="I7" s="241"/>
      <c r="J7" s="240">
        <f>基礎情報入力シート!E17+基礎情報入力シート!E19+基礎情報入力シート!N14+基礎情報入力シート!N16</f>
        <v>0</v>
      </c>
      <c r="K7" s="240"/>
      <c r="L7" s="4" t="s">
        <v>22</v>
      </c>
      <c r="M7" s="81" t="s">
        <v>20</v>
      </c>
      <c r="N7" s="73">
        <v>12</v>
      </c>
      <c r="O7" s="218" t="s">
        <v>51</v>
      </c>
      <c r="P7" s="239">
        <f>ROUNDUP((E7+J7)*12/1875.5,2)</f>
        <v>0</v>
      </c>
    </row>
    <row r="8" spans="1:16" ht="16.5" customHeight="1">
      <c r="A8" s="227"/>
      <c r="B8" s="228"/>
      <c r="C8" s="242" t="s">
        <v>63</v>
      </c>
      <c r="D8" s="242"/>
      <c r="E8" s="242"/>
      <c r="F8" s="242"/>
      <c r="G8" s="242"/>
      <c r="H8" s="242"/>
      <c r="I8" s="242"/>
      <c r="J8" s="242"/>
      <c r="K8" s="242"/>
      <c r="L8" s="242"/>
      <c r="M8" s="242"/>
      <c r="N8" s="242"/>
      <c r="O8" s="218"/>
      <c r="P8" s="239"/>
    </row>
    <row r="9" spans="1:16" ht="16.5" customHeight="1">
      <c r="O9" s="8"/>
      <c r="P9" s="11" t="s">
        <v>34</v>
      </c>
    </row>
    <row r="10" spans="1:16" ht="16.5" customHeight="1"/>
    <row r="11" spans="1:16" ht="16.5" customHeight="1">
      <c r="A11" s="225" t="s">
        <v>53</v>
      </c>
      <c r="B11" s="226"/>
      <c r="D11" s="224" t="s">
        <v>100</v>
      </c>
      <c r="E11" s="224"/>
      <c r="F11" s="238" t="s">
        <v>173</v>
      </c>
      <c r="G11" s="238"/>
      <c r="H11" s="238"/>
      <c r="I11" s="218" t="s">
        <v>20</v>
      </c>
      <c r="J11" s="238" t="s">
        <v>174</v>
      </c>
      <c r="K11" s="238"/>
      <c r="L11" s="238"/>
      <c r="M11" s="238"/>
      <c r="N11" s="238"/>
      <c r="O11" s="218" t="s">
        <v>54</v>
      </c>
      <c r="P11" s="231">
        <f>P7*7.75</f>
        <v>0</v>
      </c>
    </row>
    <row r="12" spans="1:16" ht="16.5" customHeight="1">
      <c r="A12" s="227"/>
      <c r="B12" s="228"/>
      <c r="D12" s="224"/>
      <c r="E12" s="224"/>
      <c r="F12" s="238"/>
      <c r="G12" s="238"/>
      <c r="H12" s="238"/>
      <c r="I12" s="218"/>
      <c r="J12" s="238"/>
      <c r="K12" s="238"/>
      <c r="L12" s="238"/>
      <c r="M12" s="238"/>
      <c r="N12" s="238"/>
      <c r="O12" s="218"/>
      <c r="P12" s="232"/>
    </row>
    <row r="13" spans="1:16" ht="16.5" customHeight="1">
      <c r="B13" s="10"/>
      <c r="C13" s="8"/>
      <c r="D13" s="8"/>
      <c r="E13" s="8"/>
      <c r="F13" s="8"/>
      <c r="G13" s="8"/>
      <c r="H13" s="8"/>
      <c r="I13" s="8"/>
      <c r="J13" s="8"/>
      <c r="K13" s="8"/>
      <c r="L13" s="8"/>
      <c r="M13" s="8"/>
      <c r="N13" s="8"/>
    </row>
    <row r="14" spans="1:16" ht="16.5" customHeight="1">
      <c r="C14" s="8"/>
      <c r="D14" s="8"/>
      <c r="E14" s="8"/>
      <c r="F14" s="8"/>
      <c r="G14" s="8"/>
      <c r="H14" s="8"/>
      <c r="I14" s="8"/>
      <c r="J14" s="8"/>
      <c r="K14" s="8"/>
      <c r="L14" s="8"/>
      <c r="M14" s="8"/>
      <c r="N14" s="8"/>
    </row>
    <row r="15" spans="1:16" ht="16.5" customHeight="1">
      <c r="A15" s="225" t="s">
        <v>55</v>
      </c>
      <c r="B15" s="226"/>
      <c r="C15" s="80"/>
      <c r="D15" s="233" t="s">
        <v>56</v>
      </c>
      <c r="E15" s="234">
        <f>基礎情報入力シート!E15+基礎情報入力シート!E18+基礎情報入力シート!E20+基礎情報入力シート!E22+基礎情報入力シート!E23+基礎情報入力シート!N13</f>
        <v>0</v>
      </c>
      <c r="F15" s="234"/>
      <c r="G15" s="233" t="s">
        <v>57</v>
      </c>
      <c r="H15" s="235" t="s">
        <v>20</v>
      </c>
      <c r="I15" s="236" t="s">
        <v>169</v>
      </c>
      <c r="J15" s="236"/>
      <c r="K15" s="13"/>
      <c r="L15" s="13"/>
      <c r="M15" s="13"/>
      <c r="N15" s="13"/>
      <c r="O15" s="218" t="s">
        <v>54</v>
      </c>
      <c r="P15" s="237">
        <f>(E15)*1/22</f>
        <v>0</v>
      </c>
    </row>
    <row r="16" spans="1:16" ht="16.5" customHeight="1">
      <c r="A16" s="227"/>
      <c r="B16" s="228"/>
      <c r="C16" s="80"/>
      <c r="D16" s="233"/>
      <c r="E16" s="234"/>
      <c r="F16" s="234"/>
      <c r="G16" s="233"/>
      <c r="H16" s="235"/>
      <c r="I16" s="236"/>
      <c r="J16" s="236"/>
      <c r="K16" s="14"/>
      <c r="L16" s="15"/>
      <c r="M16" s="16"/>
      <c r="N16" s="16"/>
      <c r="O16" s="218"/>
      <c r="P16" s="237"/>
    </row>
    <row r="17" spans="1:16" ht="16.5" customHeight="1">
      <c r="E17" s="221" t="s">
        <v>38</v>
      </c>
      <c r="F17" s="221"/>
      <c r="O17" s="8"/>
      <c r="P17" s="17"/>
    </row>
    <row r="18" spans="1:16" ht="16.5" customHeight="1">
      <c r="B18" s="10"/>
      <c r="C18" s="10"/>
      <c r="E18" s="8"/>
      <c r="F18" s="8"/>
      <c r="G18" s="8"/>
      <c r="H18" s="8"/>
      <c r="I18" s="8"/>
      <c r="J18" s="8"/>
      <c r="K18" s="8"/>
      <c r="L18" s="8"/>
      <c r="M18" s="8"/>
      <c r="N18" s="8"/>
    </row>
    <row r="19" spans="1:16" ht="16.5" customHeight="1">
      <c r="A19" s="225" t="s">
        <v>58</v>
      </c>
      <c r="B19" s="226"/>
      <c r="C19" s="80"/>
      <c r="D19" s="224" t="s">
        <v>164</v>
      </c>
      <c r="E19" s="224"/>
      <c r="F19" s="218" t="s">
        <v>167</v>
      </c>
      <c r="G19" s="224" t="s">
        <v>165</v>
      </c>
      <c r="H19" s="224"/>
      <c r="I19" s="218" t="s">
        <v>168</v>
      </c>
      <c r="J19" s="224" t="s">
        <v>166</v>
      </c>
      <c r="K19" s="224"/>
      <c r="L19" s="8"/>
      <c r="M19" s="8"/>
      <c r="N19" s="8"/>
      <c r="O19" s="218" t="s">
        <v>54</v>
      </c>
      <c r="P19" s="229" t="e">
        <f>ROUNDDOWN(IF(P3-P11&lt;=0,P15,P3-P11+P15),0)</f>
        <v>#DIV/0!</v>
      </c>
    </row>
    <row r="20" spans="1:16" ht="16.5" customHeight="1">
      <c r="A20" s="227"/>
      <c r="B20" s="228"/>
      <c r="C20" s="80"/>
      <c r="D20" s="224"/>
      <c r="E20" s="224"/>
      <c r="F20" s="218"/>
      <c r="G20" s="224"/>
      <c r="H20" s="224"/>
      <c r="I20" s="218"/>
      <c r="J20" s="224"/>
      <c r="K20" s="224"/>
      <c r="L20" s="8"/>
      <c r="M20" s="8"/>
      <c r="N20" s="8"/>
      <c r="O20" s="218"/>
      <c r="P20" s="230"/>
    </row>
    <row r="21" spans="1:16" ht="16.5" customHeight="1">
      <c r="D21" s="221" t="s">
        <v>172</v>
      </c>
      <c r="E21" s="221"/>
      <c r="F21" s="221"/>
      <c r="G21" s="221"/>
      <c r="H21" s="221"/>
      <c r="I21" s="12"/>
      <c r="J21" s="12"/>
      <c r="K21" s="12"/>
      <c r="L21" s="12"/>
      <c r="M21" s="12"/>
      <c r="N21" s="12"/>
      <c r="O21" s="8"/>
      <c r="P21" s="18" t="s">
        <v>159</v>
      </c>
    </row>
    <row r="22" spans="1:16" ht="16.5" customHeight="1" thickBot="1"/>
    <row r="23" spans="1:16" ht="16.5" customHeight="1">
      <c r="A23" s="213" t="s">
        <v>160</v>
      </c>
      <c r="B23" s="214"/>
      <c r="C23" s="86"/>
      <c r="D23" s="224" t="s">
        <v>95</v>
      </c>
      <c r="E23" s="224"/>
      <c r="F23" s="224"/>
      <c r="G23" s="218" t="s">
        <v>60</v>
      </c>
      <c r="H23" s="218" t="s">
        <v>61</v>
      </c>
      <c r="I23" s="218"/>
      <c r="J23" s="218"/>
      <c r="K23" s="219">
        <f>基礎情報入力シート!N9</f>
        <v>0</v>
      </c>
      <c r="L23" s="220" t="s">
        <v>8</v>
      </c>
      <c r="M23" s="220"/>
      <c r="O23" s="217" t="s">
        <v>51</v>
      </c>
      <c r="P23" s="222" t="e">
        <f>P19*K23</f>
        <v>#DIV/0!</v>
      </c>
    </row>
    <row r="24" spans="1:16" ht="16.5" customHeight="1" thickBot="1">
      <c r="A24" s="215"/>
      <c r="B24" s="216"/>
      <c r="C24" s="86"/>
      <c r="D24" s="224"/>
      <c r="E24" s="224"/>
      <c r="F24" s="224"/>
      <c r="G24" s="218"/>
      <c r="H24" s="218"/>
      <c r="I24" s="218"/>
      <c r="J24" s="218"/>
      <c r="K24" s="219"/>
      <c r="L24" s="220"/>
      <c r="M24" s="220"/>
      <c r="N24" s="20"/>
      <c r="O24" s="217"/>
      <c r="P24" s="223"/>
    </row>
    <row r="25" spans="1:16" ht="16.5" customHeight="1">
      <c r="A25" s="86"/>
      <c r="B25" s="86"/>
      <c r="C25" s="86"/>
      <c r="D25" s="80"/>
      <c r="E25" s="80"/>
      <c r="F25" s="80"/>
      <c r="G25" s="82"/>
      <c r="H25" s="82"/>
      <c r="I25" s="82"/>
      <c r="J25" s="82"/>
      <c r="K25" s="89"/>
      <c r="L25" s="83"/>
      <c r="M25" s="83"/>
      <c r="N25" s="20"/>
      <c r="O25" s="85"/>
      <c r="P25" s="94" t="s">
        <v>181</v>
      </c>
    </row>
    <row r="26" spans="1:16" ht="16.5" customHeight="1">
      <c r="P26" s="21"/>
    </row>
    <row r="27" spans="1:16" ht="16.5" customHeight="1">
      <c r="A27" s="90" t="s">
        <v>170</v>
      </c>
    </row>
    <row r="28" spans="1:16" ht="16.5" customHeight="1">
      <c r="A28" s="1" t="s">
        <v>171</v>
      </c>
    </row>
    <row r="29" spans="1:16" ht="16.5" customHeight="1"/>
    <row r="30" spans="1:16" ht="16.5" customHeight="1">
      <c r="A30" s="2" t="s">
        <v>183</v>
      </c>
    </row>
    <row r="31" spans="1:16" ht="16.5" customHeight="1" thickBot="1"/>
    <row r="32" spans="1:16" ht="17.25" customHeight="1">
      <c r="A32" s="213" t="s">
        <v>161</v>
      </c>
      <c r="B32" s="214"/>
      <c r="C32" s="86"/>
      <c r="D32" s="218" t="s">
        <v>162</v>
      </c>
      <c r="E32" s="218"/>
      <c r="F32" s="218"/>
      <c r="G32" s="218" t="s">
        <v>20</v>
      </c>
      <c r="H32" s="218" t="s">
        <v>61</v>
      </c>
      <c r="I32" s="218"/>
      <c r="J32" s="218"/>
      <c r="K32" s="219">
        <f>基礎情報入力シート!N9</f>
        <v>0</v>
      </c>
      <c r="L32" s="220" t="s">
        <v>8</v>
      </c>
      <c r="M32" s="220"/>
      <c r="O32" s="217" t="s">
        <v>10</v>
      </c>
      <c r="P32" s="222">
        <f>ROUNDDOWN((基礎情報入力シート!E22/22),0)*基礎情報入力シート!N9</f>
        <v>0</v>
      </c>
    </row>
    <row r="33" spans="1:16" ht="17.25" customHeight="1" thickBot="1">
      <c r="A33" s="215"/>
      <c r="B33" s="216"/>
      <c r="C33" s="86"/>
      <c r="D33" s="218"/>
      <c r="E33" s="218"/>
      <c r="F33" s="218"/>
      <c r="G33" s="218"/>
      <c r="H33" s="218"/>
      <c r="I33" s="218"/>
      <c r="J33" s="218"/>
      <c r="K33" s="219"/>
      <c r="L33" s="220"/>
      <c r="M33" s="220"/>
      <c r="O33" s="217"/>
      <c r="P33" s="223"/>
    </row>
    <row r="34" spans="1:16" ht="17.25" customHeight="1">
      <c r="A34" s="1"/>
      <c r="B34" s="1"/>
      <c r="C34" s="1"/>
      <c r="D34" s="212" t="s">
        <v>62</v>
      </c>
      <c r="E34" s="212"/>
      <c r="F34" s="212"/>
      <c r="G34" s="1"/>
      <c r="H34" s="1"/>
      <c r="I34" s="1"/>
    </row>
  </sheetData>
  <sheetProtection algorithmName="SHA-512" hashValue="h+iXd/gKHXVB8WQE1D38o+BZyS7ETw/TflBrZ7nbZ1VCUVMraGLBwtE1CX2r40HF9esLfnWStg9/9IQGqVJqwg==" saltValue="p5j+Il6FQIXTG2HumSoOEw==" spinCount="100000" sheet="1" selectLockedCells="1"/>
  <mergeCells count="56">
    <mergeCell ref="A3:B4"/>
    <mergeCell ref="E3:F3"/>
    <mergeCell ref="H3:I3"/>
    <mergeCell ref="J3:K3"/>
    <mergeCell ref="P3:P4"/>
    <mergeCell ref="D4:H4"/>
    <mergeCell ref="O3:O4"/>
    <mergeCell ref="O7:O8"/>
    <mergeCell ref="P7:P8"/>
    <mergeCell ref="A7:B8"/>
    <mergeCell ref="E7:F7"/>
    <mergeCell ref="H7:I7"/>
    <mergeCell ref="J7:K7"/>
    <mergeCell ref="C8:N8"/>
    <mergeCell ref="A11:B12"/>
    <mergeCell ref="O11:O12"/>
    <mergeCell ref="P11:P12"/>
    <mergeCell ref="A15:B16"/>
    <mergeCell ref="D15:D16"/>
    <mergeCell ref="E15:F16"/>
    <mergeCell ref="G15:G16"/>
    <mergeCell ref="H15:H16"/>
    <mergeCell ref="I15:J16"/>
    <mergeCell ref="O15:O16"/>
    <mergeCell ref="P15:P16"/>
    <mergeCell ref="D11:E12"/>
    <mergeCell ref="F11:H12"/>
    <mergeCell ref="I11:I12"/>
    <mergeCell ref="J11:N12"/>
    <mergeCell ref="E17:F17"/>
    <mergeCell ref="A19:B20"/>
    <mergeCell ref="O19:O20"/>
    <mergeCell ref="P19:P20"/>
    <mergeCell ref="D19:E20"/>
    <mergeCell ref="G19:H20"/>
    <mergeCell ref="J19:K20"/>
    <mergeCell ref="F19:F20"/>
    <mergeCell ref="I19:I20"/>
    <mergeCell ref="A23:B24"/>
    <mergeCell ref="D23:F24"/>
    <mergeCell ref="G23:G24"/>
    <mergeCell ref="H23:J24"/>
    <mergeCell ref="K23:K24"/>
    <mergeCell ref="L23:M24"/>
    <mergeCell ref="D21:H21"/>
    <mergeCell ref="O23:O24"/>
    <mergeCell ref="P23:P24"/>
    <mergeCell ref="P32:P33"/>
    <mergeCell ref="D34:F34"/>
    <mergeCell ref="A32:B33"/>
    <mergeCell ref="O32:O33"/>
    <mergeCell ref="G32:G33"/>
    <mergeCell ref="H32:J33"/>
    <mergeCell ref="K32:K33"/>
    <mergeCell ref="L32:M33"/>
    <mergeCell ref="D32:F33"/>
  </mergeCells>
  <phoneticPr fontId="2"/>
  <pageMargins left="0.7" right="0.7" top="0.75" bottom="0.75" header="0.3" footer="0.3"/>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A1:BJ41"/>
  <sheetViews>
    <sheetView zoomScaleNormal="100" zoomScaleSheetLayoutView="100" workbookViewId="0">
      <selection activeCell="W19" sqref="W19:Z20"/>
    </sheetView>
  </sheetViews>
  <sheetFormatPr defaultColWidth="2.625" defaultRowHeight="14.25" customHeight="1"/>
  <cols>
    <col min="1" max="7" width="2.625" style="3"/>
    <col min="8" max="8" width="2.625" style="3" customWidth="1"/>
    <col min="9" max="10" width="2.625" style="3"/>
    <col min="11" max="11" width="2.625" style="3" customWidth="1"/>
    <col min="12" max="12" width="2.625" style="3"/>
    <col min="13" max="13" width="2.625" style="3" customWidth="1"/>
    <col min="14" max="16" width="2.625" style="3"/>
    <col min="17" max="17" width="2.625" style="3" customWidth="1"/>
    <col min="18" max="28" width="2.625" style="3"/>
    <col min="29" max="29" width="2.625" style="3" customWidth="1"/>
    <col min="30" max="16384" width="2.625" style="3"/>
  </cols>
  <sheetData>
    <row r="1" spans="1:39" ht="14.25" customHeight="1">
      <c r="A1" s="246" t="s">
        <v>109</v>
      </c>
      <c r="B1" s="246"/>
      <c r="C1" s="246"/>
      <c r="D1" s="246"/>
      <c r="E1" s="246"/>
      <c r="F1" s="246"/>
      <c r="G1" s="246"/>
      <c r="H1" s="246"/>
      <c r="I1" s="246"/>
      <c r="J1" s="246"/>
      <c r="K1" s="246"/>
      <c r="L1" s="246"/>
      <c r="M1" s="246"/>
      <c r="N1" s="246"/>
      <c r="O1" s="246"/>
      <c r="P1" s="246"/>
      <c r="Q1" s="246"/>
      <c r="R1" s="246"/>
      <c r="S1" s="246"/>
      <c r="T1" s="246"/>
      <c r="U1" s="246"/>
      <c r="V1" s="246"/>
      <c r="AH1" s="22"/>
      <c r="AI1" s="22"/>
    </row>
    <row r="2" spans="1:39" ht="14.25" customHeight="1">
      <c r="A2" s="246"/>
      <c r="B2" s="246"/>
      <c r="C2" s="246"/>
      <c r="D2" s="246"/>
      <c r="E2" s="246"/>
      <c r="F2" s="246"/>
      <c r="G2" s="246"/>
      <c r="H2" s="246"/>
      <c r="I2" s="246"/>
      <c r="J2" s="246"/>
      <c r="K2" s="246"/>
      <c r="L2" s="246"/>
      <c r="M2" s="246"/>
      <c r="N2" s="246"/>
      <c r="O2" s="246"/>
      <c r="P2" s="246"/>
      <c r="Q2" s="246"/>
      <c r="R2" s="246"/>
      <c r="S2" s="246"/>
      <c r="T2" s="246"/>
      <c r="U2" s="246"/>
      <c r="V2" s="246"/>
      <c r="AH2" s="22"/>
      <c r="AI2" s="22"/>
    </row>
    <row r="3" spans="1:39" ht="14.25" customHeight="1">
      <c r="AH3" s="22"/>
      <c r="AI3" s="22"/>
    </row>
    <row r="4" spans="1:39" ht="14.25" customHeight="1">
      <c r="A4" s="3" t="s">
        <v>111</v>
      </c>
    </row>
    <row r="6" spans="1:39" ht="14.25" customHeight="1">
      <c r="B6" s="3" t="s">
        <v>23</v>
      </c>
    </row>
    <row r="7" spans="1:39" ht="14.25" customHeight="1">
      <c r="C7" s="249">
        <f>+基礎情報入力シート!E13</f>
        <v>0</v>
      </c>
      <c r="D7" s="249"/>
      <c r="E7" s="249"/>
      <c r="F7" s="249"/>
      <c r="G7" s="248" t="s">
        <v>2</v>
      </c>
      <c r="H7" s="248" t="s">
        <v>20</v>
      </c>
      <c r="I7" s="260">
        <v>1</v>
      </c>
      <c r="J7" s="260"/>
      <c r="K7" s="260"/>
      <c r="L7" s="260"/>
      <c r="M7" s="248" t="s">
        <v>10</v>
      </c>
      <c r="N7" s="250">
        <f>ROUND(C7/22,-1)</f>
        <v>0</v>
      </c>
      <c r="O7" s="250"/>
      <c r="P7" s="250"/>
      <c r="Q7" s="250"/>
      <c r="R7" s="248" t="s">
        <v>2</v>
      </c>
      <c r="U7" s="249">
        <f>+N7</f>
        <v>0</v>
      </c>
      <c r="V7" s="249"/>
      <c r="W7" s="249"/>
      <c r="X7" s="249"/>
      <c r="Y7" s="248" t="s">
        <v>2</v>
      </c>
      <c r="Z7" s="248" t="s">
        <v>20</v>
      </c>
      <c r="AA7" s="263">
        <v>0.67</v>
      </c>
      <c r="AB7" s="263"/>
      <c r="AC7" s="263"/>
      <c r="AD7" s="263"/>
      <c r="AE7" s="248" t="s">
        <v>10</v>
      </c>
      <c r="AF7" s="270">
        <f>ROUNDDOWN(U7*AA7,0)</f>
        <v>0</v>
      </c>
      <c r="AG7" s="270"/>
      <c r="AH7" s="270"/>
      <c r="AI7" s="270"/>
      <c r="AJ7" s="248" t="s">
        <v>2</v>
      </c>
      <c r="AL7" s="251" t="s">
        <v>99</v>
      </c>
      <c r="AM7" s="252"/>
    </row>
    <row r="8" spans="1:39" ht="14.25" customHeight="1" thickBot="1">
      <c r="C8" s="249"/>
      <c r="D8" s="249"/>
      <c r="E8" s="249"/>
      <c r="F8" s="249"/>
      <c r="G8" s="248"/>
      <c r="H8" s="248"/>
      <c r="I8" s="261">
        <v>22</v>
      </c>
      <c r="J8" s="261"/>
      <c r="K8" s="261"/>
      <c r="L8" s="261"/>
      <c r="M8" s="248"/>
      <c r="N8" s="262"/>
      <c r="O8" s="262"/>
      <c r="P8" s="262"/>
      <c r="Q8" s="262"/>
      <c r="R8" s="248"/>
      <c r="U8" s="249"/>
      <c r="V8" s="249"/>
      <c r="W8" s="249"/>
      <c r="X8" s="249"/>
      <c r="Y8" s="248"/>
      <c r="Z8" s="248"/>
      <c r="AA8" s="263"/>
      <c r="AB8" s="263"/>
      <c r="AC8" s="263"/>
      <c r="AD8" s="263"/>
      <c r="AE8" s="248"/>
      <c r="AF8" s="271"/>
      <c r="AG8" s="271"/>
      <c r="AH8" s="271"/>
      <c r="AI8" s="271"/>
      <c r="AJ8" s="248"/>
      <c r="AL8" s="253"/>
      <c r="AM8" s="254"/>
    </row>
    <row r="9" spans="1:39" ht="14.25" customHeight="1">
      <c r="N9" s="3" t="s">
        <v>6</v>
      </c>
      <c r="AF9" s="3" t="s">
        <v>7</v>
      </c>
    </row>
    <row r="11" spans="1:39" ht="14.25" customHeight="1">
      <c r="B11" s="3" t="s">
        <v>24</v>
      </c>
    </row>
    <row r="12" spans="1:39" ht="14.25" customHeight="1">
      <c r="C12" s="249">
        <f>基礎情報入力シート!E14+基礎情報入力シート!E16+基礎情報入力シート!E22</f>
        <v>0</v>
      </c>
      <c r="D12" s="249"/>
      <c r="E12" s="249"/>
      <c r="F12" s="249"/>
      <c r="G12" s="248" t="s">
        <v>2</v>
      </c>
      <c r="H12" s="248" t="s">
        <v>20</v>
      </c>
      <c r="I12" s="260">
        <v>1</v>
      </c>
      <c r="J12" s="260"/>
      <c r="K12" s="260"/>
      <c r="L12" s="260"/>
      <c r="M12" s="248" t="s">
        <v>10</v>
      </c>
      <c r="N12" s="250">
        <f>ROUND(C12/22,-1)</f>
        <v>0</v>
      </c>
      <c r="O12" s="250"/>
      <c r="P12" s="250"/>
      <c r="Q12" s="250"/>
      <c r="R12" s="248" t="s">
        <v>2</v>
      </c>
      <c r="U12" s="249">
        <f>+N12</f>
        <v>0</v>
      </c>
      <c r="V12" s="249"/>
      <c r="W12" s="249"/>
      <c r="X12" s="249"/>
      <c r="Y12" s="248" t="s">
        <v>2</v>
      </c>
      <c r="Z12" s="248" t="s">
        <v>20</v>
      </c>
      <c r="AA12" s="272">
        <v>0.83750000000000002</v>
      </c>
      <c r="AB12" s="272"/>
      <c r="AC12" s="272"/>
      <c r="AD12" s="272"/>
      <c r="AE12" s="248" t="s">
        <v>10</v>
      </c>
      <c r="AF12" s="250">
        <f>ROUNDDOWN(U12*AA12,0)</f>
        <v>0</v>
      </c>
      <c r="AG12" s="250"/>
      <c r="AH12" s="250"/>
      <c r="AI12" s="250"/>
      <c r="AJ12" s="248" t="s">
        <v>2</v>
      </c>
      <c r="AL12" s="251" t="s">
        <v>100</v>
      </c>
      <c r="AM12" s="252"/>
    </row>
    <row r="13" spans="1:39" ht="14.25" customHeight="1" thickBot="1">
      <c r="C13" s="249"/>
      <c r="D13" s="249"/>
      <c r="E13" s="249"/>
      <c r="F13" s="249"/>
      <c r="G13" s="248"/>
      <c r="H13" s="248"/>
      <c r="I13" s="261">
        <v>22</v>
      </c>
      <c r="J13" s="261"/>
      <c r="K13" s="261"/>
      <c r="L13" s="261"/>
      <c r="M13" s="248"/>
      <c r="N13" s="262"/>
      <c r="O13" s="262"/>
      <c r="P13" s="262"/>
      <c r="Q13" s="262"/>
      <c r="R13" s="248"/>
      <c r="U13" s="249"/>
      <c r="V13" s="249"/>
      <c r="W13" s="249"/>
      <c r="X13" s="249"/>
      <c r="Y13" s="248"/>
      <c r="Z13" s="248"/>
      <c r="AA13" s="272"/>
      <c r="AB13" s="272"/>
      <c r="AC13" s="272"/>
      <c r="AD13" s="272"/>
      <c r="AE13" s="248"/>
      <c r="AF13" s="262"/>
      <c r="AG13" s="262"/>
      <c r="AH13" s="262"/>
      <c r="AI13" s="262"/>
      <c r="AJ13" s="248"/>
      <c r="AL13" s="253"/>
      <c r="AM13" s="254"/>
    </row>
    <row r="14" spans="1:39" ht="14.25" customHeight="1">
      <c r="N14" s="3" t="s">
        <v>6</v>
      </c>
      <c r="AF14" s="3" t="s">
        <v>7</v>
      </c>
    </row>
    <row r="16" spans="1:39" ht="14.25" customHeight="1">
      <c r="A16" s="3" t="s">
        <v>112</v>
      </c>
      <c r="O16" s="22"/>
      <c r="P16" s="22"/>
      <c r="Q16" s="22"/>
      <c r="R16" s="22"/>
      <c r="S16" s="22"/>
      <c r="T16" s="22"/>
      <c r="U16" s="22"/>
      <c r="V16" s="47"/>
      <c r="W16" s="22"/>
      <c r="X16" s="22"/>
      <c r="Y16" s="22"/>
      <c r="Z16" s="22"/>
      <c r="AA16" s="47"/>
      <c r="AB16" s="22"/>
    </row>
    <row r="17" spans="1:50" ht="14.25" customHeight="1">
      <c r="O17" s="22"/>
      <c r="P17" s="48"/>
      <c r="Q17" s="48"/>
      <c r="R17" s="48"/>
      <c r="S17" s="48"/>
      <c r="T17" s="22"/>
      <c r="U17" s="22"/>
      <c r="V17" s="47"/>
      <c r="W17" s="22"/>
      <c r="X17" s="22"/>
      <c r="Y17" s="22"/>
      <c r="Z17" s="22"/>
      <c r="AA17" s="47"/>
      <c r="AB17" s="22"/>
    </row>
    <row r="18" spans="1:50" ht="14.25" customHeight="1">
      <c r="B18" s="3" t="s">
        <v>114</v>
      </c>
      <c r="G18" s="75"/>
      <c r="K18" s="75"/>
      <c r="O18" s="75"/>
      <c r="V18" s="3" t="s">
        <v>115</v>
      </c>
    </row>
    <row r="19" spans="1:50" ht="14.25" customHeight="1">
      <c r="C19" s="250">
        <f>SUM(基礎情報入力シート!V13:X17)</f>
        <v>0</v>
      </c>
      <c r="D19" s="250"/>
      <c r="E19" s="250"/>
      <c r="F19" s="250"/>
      <c r="G19" s="248" t="s">
        <v>2</v>
      </c>
      <c r="H19" s="248" t="s">
        <v>20</v>
      </c>
      <c r="I19" s="260">
        <v>1</v>
      </c>
      <c r="J19" s="260"/>
      <c r="K19" s="260"/>
      <c r="L19" s="260"/>
      <c r="M19" s="248" t="s">
        <v>10</v>
      </c>
      <c r="N19" s="250">
        <f>ROUNDDOWN(C19/22,0)</f>
        <v>0</v>
      </c>
      <c r="O19" s="250"/>
      <c r="P19" s="250"/>
      <c r="Q19" s="250"/>
      <c r="S19" s="251" t="s">
        <v>101</v>
      </c>
      <c r="T19" s="252"/>
      <c r="W19" s="250" t="str">
        <f>基礎情報入力シート!V18</f>
        <v/>
      </c>
      <c r="X19" s="250"/>
      <c r="Y19" s="250"/>
      <c r="Z19" s="250"/>
      <c r="AA19" s="248" t="s">
        <v>2</v>
      </c>
      <c r="AB19" s="248" t="s">
        <v>20</v>
      </c>
      <c r="AC19" s="260">
        <v>1</v>
      </c>
      <c r="AD19" s="260"/>
      <c r="AE19" s="260"/>
      <c r="AF19" s="260"/>
      <c r="AG19" s="248" t="s">
        <v>10</v>
      </c>
      <c r="AH19" s="250" t="e">
        <f>ROUNDDOWN(W19/22,0)</f>
        <v>#VALUE!</v>
      </c>
      <c r="AI19" s="250"/>
      <c r="AJ19" s="250"/>
      <c r="AK19" s="250"/>
      <c r="AL19" s="248" t="s">
        <v>2</v>
      </c>
      <c r="AN19" s="251" t="s">
        <v>102</v>
      </c>
      <c r="AO19" s="252"/>
      <c r="AP19" s="22"/>
      <c r="AQ19" s="47"/>
      <c r="AR19" s="22"/>
    </row>
    <row r="20" spans="1:50" ht="14.25" customHeight="1" thickBot="1">
      <c r="C20" s="250"/>
      <c r="D20" s="250"/>
      <c r="E20" s="250"/>
      <c r="F20" s="250"/>
      <c r="G20" s="248"/>
      <c r="H20" s="248"/>
      <c r="I20" s="261">
        <v>22</v>
      </c>
      <c r="J20" s="261"/>
      <c r="K20" s="261"/>
      <c r="L20" s="261"/>
      <c r="M20" s="248"/>
      <c r="N20" s="262"/>
      <c r="O20" s="262"/>
      <c r="P20" s="262"/>
      <c r="Q20" s="262"/>
      <c r="S20" s="253"/>
      <c r="T20" s="254"/>
      <c r="W20" s="250"/>
      <c r="X20" s="250"/>
      <c r="Y20" s="250"/>
      <c r="Z20" s="250"/>
      <c r="AA20" s="248"/>
      <c r="AB20" s="248"/>
      <c r="AC20" s="261">
        <v>22</v>
      </c>
      <c r="AD20" s="261"/>
      <c r="AE20" s="261"/>
      <c r="AF20" s="261"/>
      <c r="AG20" s="248"/>
      <c r="AH20" s="262"/>
      <c r="AI20" s="262"/>
      <c r="AJ20" s="262"/>
      <c r="AK20" s="262"/>
      <c r="AL20" s="248"/>
      <c r="AN20" s="253"/>
      <c r="AO20" s="254"/>
      <c r="AP20" s="50"/>
      <c r="AQ20" s="79"/>
      <c r="AR20" s="22"/>
    </row>
    <row r="22" spans="1:50" ht="14.25" customHeight="1">
      <c r="A22" s="3" t="s">
        <v>113</v>
      </c>
    </row>
    <row r="24" spans="1:50" ht="14.25" customHeight="1" thickBot="1">
      <c r="B24" s="3" t="s">
        <v>103</v>
      </c>
      <c r="U24" s="3" t="s">
        <v>105</v>
      </c>
    </row>
    <row r="25" spans="1:50" ht="14.25" customHeight="1">
      <c r="C25" s="267">
        <f>IF(AF7&lt;=基礎情報入力シート!V19,AF7,基礎情報入力シート!V19)</f>
        <v>0</v>
      </c>
      <c r="D25" s="267"/>
      <c r="E25" s="267"/>
      <c r="F25" s="267"/>
      <c r="G25" s="248" t="s">
        <v>2</v>
      </c>
      <c r="H25" s="248" t="s">
        <v>20</v>
      </c>
      <c r="I25" s="218">
        <f>基礎情報入力シート!N9</f>
        <v>0</v>
      </c>
      <c r="J25" s="218"/>
      <c r="K25" s="218"/>
      <c r="L25" s="218"/>
      <c r="M25" s="248" t="s">
        <v>8</v>
      </c>
      <c r="N25" s="248" t="s">
        <v>10</v>
      </c>
      <c r="O25" s="250">
        <f>C25*I25</f>
        <v>0</v>
      </c>
      <c r="P25" s="250"/>
      <c r="Q25" s="250"/>
      <c r="R25" s="250"/>
      <c r="S25" s="248" t="s">
        <v>2</v>
      </c>
      <c r="U25" s="75"/>
      <c r="V25" s="249">
        <f>O25</f>
        <v>0</v>
      </c>
      <c r="W25" s="249"/>
      <c r="X25" s="249"/>
      <c r="Y25" s="249"/>
      <c r="Z25" s="248" t="s">
        <v>2</v>
      </c>
      <c r="AA25" s="248" t="s">
        <v>26</v>
      </c>
      <c r="AB25" s="266" t="str">
        <f>基礎情報入力シート!V20</f>
        <v/>
      </c>
      <c r="AC25" s="266"/>
      <c r="AD25" s="266"/>
      <c r="AE25" s="266"/>
      <c r="AF25" s="248" t="s">
        <v>10</v>
      </c>
      <c r="AG25" s="274" t="e">
        <f>V25-AB25</f>
        <v>#VALUE!</v>
      </c>
      <c r="AH25" s="275"/>
      <c r="AI25" s="275"/>
      <c r="AJ25" s="276"/>
      <c r="AK25" s="248" t="s">
        <v>2</v>
      </c>
      <c r="AM25" s="242" t="s">
        <v>25</v>
      </c>
      <c r="AN25" s="242"/>
      <c r="AO25" s="242"/>
      <c r="AP25" s="242"/>
      <c r="AQ25" s="242"/>
      <c r="AR25" s="242"/>
      <c r="AT25" s="50"/>
      <c r="AU25" s="50"/>
    </row>
    <row r="26" spans="1:50" ht="14.25" customHeight="1" thickBot="1">
      <c r="B26" s="52"/>
      <c r="C26" s="267"/>
      <c r="D26" s="267"/>
      <c r="E26" s="267"/>
      <c r="F26" s="267"/>
      <c r="G26" s="248"/>
      <c r="H26" s="248"/>
      <c r="I26" s="218"/>
      <c r="J26" s="218"/>
      <c r="K26" s="218"/>
      <c r="L26" s="218"/>
      <c r="M26" s="248"/>
      <c r="N26" s="248"/>
      <c r="O26" s="262"/>
      <c r="P26" s="262"/>
      <c r="Q26" s="262"/>
      <c r="R26" s="262"/>
      <c r="S26" s="248"/>
      <c r="V26" s="249"/>
      <c r="W26" s="249"/>
      <c r="X26" s="249"/>
      <c r="Y26" s="249"/>
      <c r="Z26" s="248"/>
      <c r="AA26" s="248"/>
      <c r="AB26" s="266"/>
      <c r="AC26" s="266"/>
      <c r="AD26" s="266"/>
      <c r="AE26" s="266"/>
      <c r="AF26" s="248"/>
      <c r="AG26" s="277"/>
      <c r="AH26" s="262"/>
      <c r="AI26" s="262"/>
      <c r="AJ26" s="278"/>
      <c r="AK26" s="248"/>
      <c r="AM26" s="255"/>
      <c r="AN26" s="255"/>
      <c r="AO26" s="255"/>
      <c r="AP26" s="255"/>
      <c r="AQ26" s="255"/>
      <c r="AR26" s="255"/>
      <c r="AT26" s="50"/>
      <c r="AU26" s="50"/>
    </row>
    <row r="28" spans="1:50" ht="14.25" customHeight="1">
      <c r="A28" s="264" t="s">
        <v>136</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264"/>
      <c r="AT28" s="264"/>
      <c r="AU28" s="264"/>
      <c r="AV28" s="264"/>
      <c r="AW28" s="264"/>
      <c r="AX28" s="264"/>
    </row>
    <row r="30" spans="1:50" ht="14.25" customHeight="1">
      <c r="B30" s="3" t="s">
        <v>104</v>
      </c>
      <c r="U30" s="3" t="s">
        <v>106</v>
      </c>
    </row>
    <row r="31" spans="1:50" ht="14.25" customHeight="1">
      <c r="C31" s="249">
        <f>IF(AF12&lt;=基礎情報入力シート!V19,AF12,基礎情報入力シート!V19)</f>
        <v>0</v>
      </c>
      <c r="D31" s="249"/>
      <c r="E31" s="249"/>
      <c r="F31" s="249"/>
      <c r="G31" s="248" t="s">
        <v>2</v>
      </c>
      <c r="H31" s="248" t="s">
        <v>20</v>
      </c>
      <c r="I31" s="218">
        <f>基礎情報入力シート!N9</f>
        <v>0</v>
      </c>
      <c r="J31" s="218"/>
      <c r="K31" s="218"/>
      <c r="L31" s="218"/>
      <c r="M31" s="248" t="s">
        <v>8</v>
      </c>
      <c r="N31" s="248" t="s">
        <v>10</v>
      </c>
      <c r="O31" s="250">
        <f>C31*I31</f>
        <v>0</v>
      </c>
      <c r="P31" s="250"/>
      <c r="Q31" s="250"/>
      <c r="R31" s="250"/>
      <c r="S31" s="248" t="s">
        <v>2</v>
      </c>
      <c r="V31" s="249">
        <f>O31</f>
        <v>0</v>
      </c>
      <c r="W31" s="249"/>
      <c r="X31" s="249"/>
      <c r="Y31" s="249"/>
      <c r="Z31" s="248" t="s">
        <v>2</v>
      </c>
      <c r="AA31" s="248" t="s">
        <v>26</v>
      </c>
      <c r="AB31" s="266">
        <f>基礎情報入力シート!V21</f>
        <v>0</v>
      </c>
      <c r="AC31" s="266"/>
      <c r="AD31" s="266"/>
      <c r="AE31" s="266"/>
      <c r="AF31" s="248" t="s">
        <v>2</v>
      </c>
      <c r="AG31" s="248" t="s">
        <v>27</v>
      </c>
      <c r="AH31" s="250">
        <f>V31-AB31</f>
        <v>0</v>
      </c>
      <c r="AI31" s="250"/>
      <c r="AJ31" s="250"/>
      <c r="AK31" s="250"/>
      <c r="AL31" s="265" t="s">
        <v>2</v>
      </c>
      <c r="AN31" s="251" t="s">
        <v>95</v>
      </c>
      <c r="AO31" s="252"/>
    </row>
    <row r="32" spans="1:50" ht="14.25" customHeight="1" thickBot="1">
      <c r="C32" s="249"/>
      <c r="D32" s="249"/>
      <c r="E32" s="249"/>
      <c r="F32" s="249"/>
      <c r="G32" s="248"/>
      <c r="H32" s="248"/>
      <c r="I32" s="218"/>
      <c r="J32" s="218"/>
      <c r="K32" s="218"/>
      <c r="L32" s="218"/>
      <c r="M32" s="248"/>
      <c r="N32" s="248"/>
      <c r="O32" s="250"/>
      <c r="P32" s="250"/>
      <c r="Q32" s="250"/>
      <c r="R32" s="250"/>
      <c r="S32" s="248"/>
      <c r="V32" s="249"/>
      <c r="W32" s="249"/>
      <c r="X32" s="249"/>
      <c r="Y32" s="249"/>
      <c r="Z32" s="248"/>
      <c r="AA32" s="248"/>
      <c r="AB32" s="266"/>
      <c r="AC32" s="266"/>
      <c r="AD32" s="266"/>
      <c r="AE32" s="266"/>
      <c r="AF32" s="248"/>
      <c r="AG32" s="248"/>
      <c r="AH32" s="262"/>
      <c r="AI32" s="262"/>
      <c r="AJ32" s="262"/>
      <c r="AK32" s="262"/>
      <c r="AL32" s="265"/>
      <c r="AN32" s="253"/>
      <c r="AO32" s="254"/>
    </row>
    <row r="33" spans="2:62" ht="14.25" customHeight="1">
      <c r="E33" s="75"/>
      <c r="F33" s="53"/>
      <c r="G33" s="53"/>
      <c r="H33" s="53"/>
      <c r="I33" s="53"/>
      <c r="J33" s="75"/>
      <c r="K33" s="75"/>
      <c r="L33" s="75"/>
      <c r="M33" s="75"/>
      <c r="N33" s="75"/>
      <c r="Z33" s="77"/>
      <c r="AA33" s="77"/>
      <c r="AB33" s="77"/>
    </row>
    <row r="34" spans="2:62" ht="14.25" customHeight="1">
      <c r="B34" s="19" t="s">
        <v>107</v>
      </c>
      <c r="AM34" s="75"/>
      <c r="AO34" s="53"/>
      <c r="AP34" s="53"/>
      <c r="AQ34" s="53"/>
      <c r="AR34" s="75"/>
      <c r="AT34" s="75"/>
      <c r="AU34" s="75"/>
      <c r="AV34" s="75"/>
      <c r="AW34" s="75"/>
      <c r="AX34" s="75"/>
      <c r="AY34" s="75"/>
      <c r="AZ34" s="55"/>
      <c r="BA34" s="55"/>
      <c r="BB34" s="55"/>
      <c r="BC34" s="55"/>
      <c r="BD34" s="75"/>
      <c r="BE34" s="75"/>
      <c r="BF34" s="77"/>
      <c r="BG34" s="77"/>
      <c r="BH34" s="77"/>
      <c r="BI34" s="77"/>
      <c r="BJ34" s="77"/>
    </row>
    <row r="35" spans="2:62" ht="14.25" customHeight="1">
      <c r="B35" s="56"/>
      <c r="C35" s="248" t="s">
        <v>21</v>
      </c>
      <c r="D35" s="251" t="s">
        <v>101</v>
      </c>
      <c r="E35" s="252"/>
      <c r="F35" s="249">
        <f>N19</f>
        <v>0</v>
      </c>
      <c r="G35" s="249"/>
      <c r="H35" s="249"/>
      <c r="I35" s="249"/>
      <c r="J35" s="248" t="s">
        <v>2</v>
      </c>
      <c r="K35" s="248" t="s">
        <v>28</v>
      </c>
      <c r="L35" s="251" t="s">
        <v>102</v>
      </c>
      <c r="M35" s="252"/>
      <c r="N35" s="249" t="e">
        <f>AH19</f>
        <v>#VALUE!</v>
      </c>
      <c r="O35" s="249"/>
      <c r="P35" s="249"/>
      <c r="Q35" s="249"/>
      <c r="R35" s="248" t="s">
        <v>2</v>
      </c>
      <c r="S35" s="248" t="s">
        <v>22</v>
      </c>
      <c r="T35" s="248" t="s">
        <v>20</v>
      </c>
      <c r="U35" s="218">
        <f>基礎情報入力シート!N9</f>
        <v>0</v>
      </c>
      <c r="V35" s="218"/>
      <c r="W35" s="218"/>
      <c r="X35" s="218"/>
      <c r="Y35" s="248" t="s">
        <v>9</v>
      </c>
      <c r="Z35" s="248" t="s">
        <v>10</v>
      </c>
      <c r="AA35" s="268" t="e">
        <f>(F35+N35)*U35</f>
        <v>#VALUE!</v>
      </c>
      <c r="AB35" s="268"/>
      <c r="AC35" s="268"/>
      <c r="AD35" s="268"/>
      <c r="AE35" s="248" t="s">
        <v>2</v>
      </c>
      <c r="AG35" s="256" t="s">
        <v>59</v>
      </c>
      <c r="AH35" s="257"/>
      <c r="AI35" s="22"/>
    </row>
    <row r="36" spans="2:62" ht="14.25" customHeight="1" thickBot="1">
      <c r="B36" s="57"/>
      <c r="C36" s="248"/>
      <c r="D36" s="253"/>
      <c r="E36" s="254"/>
      <c r="F36" s="249"/>
      <c r="G36" s="249"/>
      <c r="H36" s="249"/>
      <c r="I36" s="249"/>
      <c r="J36" s="248"/>
      <c r="K36" s="248"/>
      <c r="L36" s="253"/>
      <c r="M36" s="254"/>
      <c r="N36" s="249"/>
      <c r="O36" s="249"/>
      <c r="P36" s="249"/>
      <c r="Q36" s="249"/>
      <c r="R36" s="248"/>
      <c r="S36" s="248"/>
      <c r="T36" s="248"/>
      <c r="U36" s="218"/>
      <c r="V36" s="218"/>
      <c r="W36" s="218"/>
      <c r="X36" s="218"/>
      <c r="Y36" s="248"/>
      <c r="Z36" s="248"/>
      <c r="AA36" s="269"/>
      <c r="AB36" s="269"/>
      <c r="AC36" s="269"/>
      <c r="AD36" s="269"/>
      <c r="AE36" s="248"/>
      <c r="AG36" s="258"/>
      <c r="AH36" s="259"/>
      <c r="AI36" s="22"/>
    </row>
    <row r="37" spans="2:62" ht="14.25" customHeight="1">
      <c r="B37" s="57"/>
      <c r="C37" s="75"/>
      <c r="D37" s="72"/>
      <c r="E37" s="72"/>
      <c r="F37" s="76"/>
      <c r="G37" s="76"/>
      <c r="H37" s="76"/>
      <c r="I37" s="76"/>
      <c r="J37" s="75"/>
      <c r="K37" s="75"/>
      <c r="L37" s="72"/>
      <c r="M37" s="72"/>
      <c r="N37" s="76"/>
      <c r="O37" s="76"/>
      <c r="P37" s="76"/>
      <c r="Q37" s="76"/>
      <c r="R37" s="75"/>
      <c r="S37" s="75"/>
      <c r="T37" s="75"/>
      <c r="U37" s="72"/>
      <c r="V37" s="72"/>
      <c r="W37" s="72"/>
      <c r="X37" s="72"/>
      <c r="Y37" s="75"/>
      <c r="Z37" s="75"/>
      <c r="AA37" s="78"/>
      <c r="AB37" s="78"/>
      <c r="AC37" s="78"/>
      <c r="AD37" s="78"/>
      <c r="AE37" s="75"/>
      <c r="AG37" s="75"/>
      <c r="AH37" s="75"/>
      <c r="AI37" s="22"/>
    </row>
    <row r="38" spans="2:62" ht="14.25" customHeight="1" thickBot="1">
      <c r="B38" s="93" t="s">
        <v>110</v>
      </c>
      <c r="C38" s="75"/>
      <c r="D38" s="53"/>
      <c r="E38" s="53"/>
      <c r="F38" s="53"/>
      <c r="G38" s="53"/>
      <c r="H38" s="75"/>
      <c r="I38" s="75"/>
      <c r="J38" s="53"/>
      <c r="K38" s="53"/>
      <c r="L38" s="53"/>
      <c r="M38" s="53"/>
      <c r="N38" s="75"/>
      <c r="O38" s="75"/>
      <c r="P38" s="75"/>
      <c r="Q38" s="75"/>
      <c r="R38" s="75"/>
      <c r="S38" s="75"/>
      <c r="T38" s="75"/>
      <c r="U38" s="75"/>
      <c r="V38" s="75"/>
      <c r="W38" s="59"/>
      <c r="X38" s="59"/>
      <c r="Y38" s="59"/>
      <c r="Z38" s="59"/>
      <c r="AA38" s="75"/>
      <c r="AB38" s="75"/>
      <c r="AC38" s="75"/>
      <c r="AD38" s="75"/>
      <c r="AE38" s="22"/>
      <c r="AF38" s="22"/>
      <c r="AG38" s="22"/>
      <c r="AH38" s="22"/>
      <c r="AI38" s="22"/>
    </row>
    <row r="39" spans="2:62" ht="14.25" customHeight="1">
      <c r="C39" s="251" t="s">
        <v>95</v>
      </c>
      <c r="D39" s="252"/>
      <c r="E39" s="247">
        <f>AH31</f>
        <v>0</v>
      </c>
      <c r="F39" s="247"/>
      <c r="G39" s="247"/>
      <c r="H39" s="247"/>
      <c r="I39" s="248" t="s">
        <v>2</v>
      </c>
      <c r="J39" s="248" t="s">
        <v>28</v>
      </c>
      <c r="K39" s="251" t="s">
        <v>59</v>
      </c>
      <c r="L39" s="252"/>
      <c r="M39" s="273" t="e">
        <f>AA35</f>
        <v>#VALUE!</v>
      </c>
      <c r="N39" s="273"/>
      <c r="O39" s="273"/>
      <c r="P39" s="273"/>
      <c r="Q39" s="248" t="s">
        <v>2</v>
      </c>
      <c r="R39" s="248" t="s">
        <v>26</v>
      </c>
      <c r="S39" s="242" t="s">
        <v>25</v>
      </c>
      <c r="T39" s="242"/>
      <c r="U39" s="242"/>
      <c r="V39" s="242"/>
      <c r="W39" s="242"/>
      <c r="X39" s="242"/>
      <c r="Y39" s="249" t="e">
        <f>AG25</f>
        <v>#VALUE!</v>
      </c>
      <c r="Z39" s="249"/>
      <c r="AA39" s="249"/>
      <c r="AB39" s="249"/>
      <c r="AC39" s="248" t="s">
        <v>2</v>
      </c>
      <c r="AD39" s="248" t="s">
        <v>27</v>
      </c>
      <c r="AE39" s="279" t="e">
        <f>E39+M39-Y39</f>
        <v>#VALUE!</v>
      </c>
      <c r="AF39" s="280"/>
      <c r="AG39" s="280"/>
      <c r="AH39" s="281"/>
      <c r="AI39" s="248" t="s">
        <v>2</v>
      </c>
      <c r="AK39" s="242" t="s">
        <v>108</v>
      </c>
      <c r="AL39" s="242"/>
      <c r="AM39" s="242"/>
      <c r="AN39" s="242"/>
      <c r="AO39" s="242"/>
      <c r="AP39" s="242"/>
    </row>
    <row r="40" spans="2:62" ht="14.25" customHeight="1" thickBot="1">
      <c r="C40" s="253"/>
      <c r="D40" s="254"/>
      <c r="E40" s="247"/>
      <c r="F40" s="247"/>
      <c r="G40" s="247"/>
      <c r="H40" s="247"/>
      <c r="I40" s="248"/>
      <c r="J40" s="248"/>
      <c r="K40" s="253"/>
      <c r="L40" s="254"/>
      <c r="M40" s="273"/>
      <c r="N40" s="273"/>
      <c r="O40" s="273"/>
      <c r="P40" s="273"/>
      <c r="Q40" s="248"/>
      <c r="R40" s="248"/>
      <c r="S40" s="255"/>
      <c r="T40" s="255"/>
      <c r="U40" s="255"/>
      <c r="V40" s="255"/>
      <c r="W40" s="255"/>
      <c r="X40" s="255"/>
      <c r="Y40" s="249"/>
      <c r="Z40" s="249"/>
      <c r="AA40" s="249"/>
      <c r="AB40" s="249"/>
      <c r="AC40" s="248"/>
      <c r="AD40" s="248"/>
      <c r="AE40" s="282"/>
      <c r="AF40" s="283"/>
      <c r="AG40" s="283"/>
      <c r="AH40" s="284"/>
      <c r="AI40" s="248"/>
      <c r="AK40" s="255"/>
      <c r="AL40" s="255"/>
      <c r="AM40" s="255"/>
      <c r="AN40" s="255"/>
      <c r="AO40" s="255"/>
      <c r="AP40" s="255"/>
    </row>
    <row r="41" spans="2:62" ht="14.25" customHeight="1" thickTop="1"/>
  </sheetData>
  <sheetProtection algorithmName="SHA-512" hashValue="j0IxIgmpbKxBdnraXeBKLiaUrXt3d9t1VlUhqYmbxNICvd/U4fi5tMWDV3MJ9RF0gswLpPWzfNa2eIY48qSbmg==" saltValue="A7cFSTrJgfT2V6ZpmQLySg==" spinCount="100000" sheet="1" selectLockedCells="1"/>
  <mergeCells count="115">
    <mergeCell ref="AE7:AE8"/>
    <mergeCell ref="AF7:AI8"/>
    <mergeCell ref="U7:X8"/>
    <mergeCell ref="AA12:AD13"/>
    <mergeCell ref="S19:T20"/>
    <mergeCell ref="M39:P40"/>
    <mergeCell ref="Y39:AB40"/>
    <mergeCell ref="AG25:AJ26"/>
    <mergeCell ref="AE35:AE36"/>
    <mergeCell ref="M31:M32"/>
    <mergeCell ref="Z25:Z26"/>
    <mergeCell ref="AA31:AA32"/>
    <mergeCell ref="M25:M26"/>
    <mergeCell ref="AC39:AC40"/>
    <mergeCell ref="AD39:AD40"/>
    <mergeCell ref="AE39:AH40"/>
    <mergeCell ref="AB31:AE32"/>
    <mergeCell ref="AF31:AF32"/>
    <mergeCell ref="AI39:AI40"/>
    <mergeCell ref="Y7:Y8"/>
    <mergeCell ref="M19:M20"/>
    <mergeCell ref="W19:Z20"/>
    <mergeCell ref="AB19:AB20"/>
    <mergeCell ref="AC19:AF19"/>
    <mergeCell ref="C35:C36"/>
    <mergeCell ref="J35:J36"/>
    <mergeCell ref="C25:F26"/>
    <mergeCell ref="AA35:AD36"/>
    <mergeCell ref="Z31:Z32"/>
    <mergeCell ref="C7:F8"/>
    <mergeCell ref="G7:G8"/>
    <mergeCell ref="H7:H8"/>
    <mergeCell ref="M7:M8"/>
    <mergeCell ref="N7:Q8"/>
    <mergeCell ref="C12:F13"/>
    <mergeCell ref="G12:G13"/>
    <mergeCell ref="H12:H13"/>
    <mergeCell ref="M12:M13"/>
    <mergeCell ref="N12:Q13"/>
    <mergeCell ref="I12:L12"/>
    <mergeCell ref="I8:L8"/>
    <mergeCell ref="I7:L7"/>
    <mergeCell ref="I13:L13"/>
    <mergeCell ref="R7:R8"/>
    <mergeCell ref="R12:R13"/>
    <mergeCell ref="U12:X13"/>
    <mergeCell ref="Y12:Y13"/>
    <mergeCell ref="Z12:Z13"/>
    <mergeCell ref="Z7:Z8"/>
    <mergeCell ref="AL7:AM8"/>
    <mergeCell ref="AL12:AM13"/>
    <mergeCell ref="AJ12:AJ13"/>
    <mergeCell ref="AJ7:AJ8"/>
    <mergeCell ref="AA7:AD8"/>
    <mergeCell ref="AG31:AG32"/>
    <mergeCell ref="AE12:AE13"/>
    <mergeCell ref="AH31:AK32"/>
    <mergeCell ref="A28:AX28"/>
    <mergeCell ref="AL31:AL32"/>
    <mergeCell ref="C31:F32"/>
    <mergeCell ref="G31:G32"/>
    <mergeCell ref="H31:H32"/>
    <mergeCell ref="I31:L32"/>
    <mergeCell ref="N25:N26"/>
    <mergeCell ref="O25:R26"/>
    <mergeCell ref="S25:S26"/>
    <mergeCell ref="AA25:AA26"/>
    <mergeCell ref="AB25:AE26"/>
    <mergeCell ref="AF25:AF26"/>
    <mergeCell ref="AL19:AL20"/>
    <mergeCell ref="AF12:AI13"/>
    <mergeCell ref="AH19:AK20"/>
    <mergeCell ref="S39:X40"/>
    <mergeCell ref="AM25:AR26"/>
    <mergeCell ref="AN31:AO32"/>
    <mergeCell ref="AG35:AH36"/>
    <mergeCell ref="AK39:AP40"/>
    <mergeCell ref="Y35:Y36"/>
    <mergeCell ref="Z35:Z36"/>
    <mergeCell ref="AN19:AO20"/>
    <mergeCell ref="H19:H20"/>
    <mergeCell ref="K35:K36"/>
    <mergeCell ref="F35:I36"/>
    <mergeCell ref="N35:Q36"/>
    <mergeCell ref="AK25:AK26"/>
    <mergeCell ref="I19:L19"/>
    <mergeCell ref="I20:L20"/>
    <mergeCell ref="AG19:AG20"/>
    <mergeCell ref="AC20:AF20"/>
    <mergeCell ref="AA19:AA20"/>
    <mergeCell ref="N19:Q20"/>
    <mergeCell ref="A1:V2"/>
    <mergeCell ref="E39:H40"/>
    <mergeCell ref="I39:I40"/>
    <mergeCell ref="J39:J40"/>
    <mergeCell ref="Q39:Q40"/>
    <mergeCell ref="R39:R40"/>
    <mergeCell ref="G25:G26"/>
    <mergeCell ref="H25:H26"/>
    <mergeCell ref="R35:R36"/>
    <mergeCell ref="S35:S36"/>
    <mergeCell ref="T35:T36"/>
    <mergeCell ref="V25:Y26"/>
    <mergeCell ref="I25:L26"/>
    <mergeCell ref="U35:X36"/>
    <mergeCell ref="N31:N32"/>
    <mergeCell ref="O31:R32"/>
    <mergeCell ref="S31:S32"/>
    <mergeCell ref="V31:Y32"/>
    <mergeCell ref="D35:E36"/>
    <mergeCell ref="L35:M36"/>
    <mergeCell ref="C39:D40"/>
    <mergeCell ref="K39:L40"/>
    <mergeCell ref="C19:F20"/>
    <mergeCell ref="G19:G20"/>
  </mergeCells>
  <phoneticPr fontId="2"/>
  <pageMargins left="0.70866141732283472" right="0.70866141732283472" top="0.55118110236220474" bottom="0.55118110236220474" header="0.31496062992125984" footer="0.31496062992125984"/>
  <pageSetup paperSize="9" orientation="landscape" r:id="rId1"/>
  <headerFooter>
    <oddFooter>&amp;R&amp;14&amp;A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BK39"/>
  <sheetViews>
    <sheetView zoomScaleNormal="100" zoomScaleSheetLayoutView="100" workbookViewId="0">
      <selection activeCell="AD13" sqref="AD13"/>
    </sheetView>
  </sheetViews>
  <sheetFormatPr defaultColWidth="2.625" defaultRowHeight="14.25" customHeight="1"/>
  <cols>
    <col min="1" max="7" width="2.625" style="3"/>
    <col min="8" max="8" width="2.625" style="3" customWidth="1"/>
    <col min="9" max="10" width="2.625" style="3"/>
    <col min="11" max="11" width="2.625" style="3" customWidth="1"/>
    <col min="12" max="12" width="2.625" style="3"/>
    <col min="13" max="13" width="2.625" style="3" customWidth="1"/>
    <col min="14" max="16" width="2.625" style="3"/>
    <col min="17" max="17" width="2.625" style="3" customWidth="1"/>
    <col min="18" max="28" width="2.625" style="3"/>
    <col min="29" max="29" width="2.625" style="3" customWidth="1"/>
    <col min="30" max="16384" width="2.625" style="3"/>
  </cols>
  <sheetData>
    <row r="1" spans="1:39" ht="14.25" customHeight="1">
      <c r="A1" s="246" t="s">
        <v>109</v>
      </c>
      <c r="B1" s="246"/>
      <c r="C1" s="246"/>
      <c r="D1" s="246"/>
      <c r="E1" s="246"/>
      <c r="F1" s="246"/>
      <c r="G1" s="246"/>
      <c r="H1" s="246"/>
      <c r="I1" s="246"/>
      <c r="J1" s="246"/>
      <c r="K1" s="246"/>
      <c r="L1" s="246"/>
      <c r="M1" s="246"/>
      <c r="N1" s="246"/>
      <c r="O1" s="246"/>
      <c r="P1" s="246"/>
      <c r="Q1" s="246"/>
      <c r="R1" s="246"/>
      <c r="S1" s="246"/>
      <c r="T1" s="246"/>
      <c r="U1" s="246"/>
      <c r="V1" s="246"/>
    </row>
    <row r="2" spans="1:39" ht="14.25" customHeight="1">
      <c r="A2" s="246"/>
      <c r="B2" s="246"/>
      <c r="C2" s="246"/>
      <c r="D2" s="246"/>
      <c r="E2" s="246"/>
      <c r="F2" s="246"/>
      <c r="G2" s="246"/>
      <c r="H2" s="246"/>
      <c r="I2" s="246"/>
      <c r="J2" s="246"/>
      <c r="K2" s="246"/>
      <c r="L2" s="246"/>
      <c r="M2" s="246"/>
      <c r="N2" s="246"/>
      <c r="O2" s="246"/>
      <c r="P2" s="246"/>
      <c r="Q2" s="246"/>
      <c r="R2" s="246"/>
      <c r="S2" s="246"/>
      <c r="T2" s="246"/>
      <c r="U2" s="246"/>
      <c r="V2" s="246"/>
    </row>
    <row r="4" spans="1:39" ht="14.25" customHeight="1">
      <c r="A4" s="3" t="s">
        <v>111</v>
      </c>
    </row>
    <row r="6" spans="1:39" ht="14.25" customHeight="1">
      <c r="B6" s="3" t="s">
        <v>23</v>
      </c>
      <c r="I6" s="24"/>
      <c r="R6" s="40"/>
      <c r="S6" s="40"/>
      <c r="T6" s="60"/>
      <c r="U6" s="60"/>
      <c r="V6" s="60"/>
      <c r="W6" s="60"/>
      <c r="X6" s="40"/>
    </row>
    <row r="7" spans="1:39" ht="14.25" customHeight="1">
      <c r="C7" s="249">
        <f>+基礎情報入力シート!E13</f>
        <v>0</v>
      </c>
      <c r="D7" s="249"/>
      <c r="E7" s="249"/>
      <c r="F7" s="249"/>
      <c r="G7" s="248" t="s">
        <v>2</v>
      </c>
      <c r="H7" s="248" t="s">
        <v>20</v>
      </c>
      <c r="I7" s="260">
        <v>1</v>
      </c>
      <c r="J7" s="260"/>
      <c r="K7" s="260"/>
      <c r="L7" s="260"/>
      <c r="M7" s="248" t="s">
        <v>10</v>
      </c>
      <c r="N7" s="250">
        <f>ROUND(C7/22,-1)</f>
        <v>0</v>
      </c>
      <c r="O7" s="250"/>
      <c r="P7" s="250"/>
      <c r="Q7" s="250"/>
      <c r="R7" s="248" t="s">
        <v>2</v>
      </c>
      <c r="U7" s="249">
        <f>+N7</f>
        <v>0</v>
      </c>
      <c r="V7" s="249"/>
      <c r="W7" s="249"/>
      <c r="X7" s="249"/>
      <c r="Y7" s="248" t="s">
        <v>2</v>
      </c>
      <c r="Z7" s="248" t="s">
        <v>20</v>
      </c>
      <c r="AA7" s="263">
        <v>0.67</v>
      </c>
      <c r="AB7" s="263"/>
      <c r="AC7" s="263"/>
      <c r="AD7" s="263"/>
      <c r="AE7" s="248" t="s">
        <v>10</v>
      </c>
      <c r="AF7" s="270">
        <f>ROUNDDOWN(U7*AA7,0)</f>
        <v>0</v>
      </c>
      <c r="AG7" s="270"/>
      <c r="AH7" s="270"/>
      <c r="AI7" s="270"/>
      <c r="AJ7" s="248" t="s">
        <v>2</v>
      </c>
      <c r="AL7" s="251" t="s">
        <v>99</v>
      </c>
      <c r="AM7" s="252"/>
    </row>
    <row r="8" spans="1:39" ht="14.25" customHeight="1" thickBot="1">
      <c r="C8" s="249"/>
      <c r="D8" s="249"/>
      <c r="E8" s="249"/>
      <c r="F8" s="249"/>
      <c r="G8" s="248"/>
      <c r="H8" s="248"/>
      <c r="I8" s="261">
        <v>22</v>
      </c>
      <c r="J8" s="261"/>
      <c r="K8" s="261"/>
      <c r="L8" s="261"/>
      <c r="M8" s="248"/>
      <c r="N8" s="262"/>
      <c r="O8" s="262"/>
      <c r="P8" s="262"/>
      <c r="Q8" s="262"/>
      <c r="R8" s="248"/>
      <c r="U8" s="249"/>
      <c r="V8" s="249"/>
      <c r="W8" s="249"/>
      <c r="X8" s="249"/>
      <c r="Y8" s="248"/>
      <c r="Z8" s="248"/>
      <c r="AA8" s="263"/>
      <c r="AB8" s="263"/>
      <c r="AC8" s="263"/>
      <c r="AD8" s="263"/>
      <c r="AE8" s="248"/>
      <c r="AF8" s="271"/>
      <c r="AG8" s="271"/>
      <c r="AH8" s="271"/>
      <c r="AI8" s="271"/>
      <c r="AJ8" s="248"/>
      <c r="AL8" s="253"/>
      <c r="AM8" s="254"/>
    </row>
    <row r="9" spans="1:39" ht="14.25" customHeight="1">
      <c r="N9" s="3" t="s">
        <v>6</v>
      </c>
      <c r="AF9" s="3" t="s">
        <v>7</v>
      </c>
    </row>
    <row r="10" spans="1:39" ht="14.25" customHeight="1">
      <c r="E10" s="49"/>
    </row>
    <row r="11" spans="1:39" ht="14.25" customHeight="1">
      <c r="A11" s="3" t="s">
        <v>112</v>
      </c>
    </row>
    <row r="13" spans="1:39" ht="14.25" customHeight="1">
      <c r="B13" s="3" t="s">
        <v>116</v>
      </c>
      <c r="G13" s="49"/>
      <c r="K13" s="49"/>
      <c r="O13" s="49"/>
    </row>
    <row r="14" spans="1:39" ht="14.25" customHeight="1">
      <c r="C14" s="250">
        <f>SUM(基礎情報入力シート!V13:X17)</f>
        <v>0</v>
      </c>
      <c r="D14" s="250"/>
      <c r="E14" s="250"/>
      <c r="F14" s="250"/>
      <c r="G14" s="248" t="s">
        <v>20</v>
      </c>
      <c r="H14" s="260">
        <v>1</v>
      </c>
      <c r="I14" s="260"/>
      <c r="J14" s="260"/>
      <c r="K14" s="260"/>
      <c r="L14" s="248" t="s">
        <v>10</v>
      </c>
      <c r="M14" s="250">
        <f>ROUNDDOWN(C14/22,0)</f>
        <v>0</v>
      </c>
      <c r="N14" s="250"/>
      <c r="O14" s="250"/>
      <c r="P14" s="250"/>
      <c r="Q14" s="286" t="s">
        <v>2</v>
      </c>
      <c r="S14" s="251" t="s">
        <v>100</v>
      </c>
      <c r="T14" s="252"/>
    </row>
    <row r="15" spans="1:39" ht="14.25" customHeight="1" thickBot="1">
      <c r="C15" s="250"/>
      <c r="D15" s="250"/>
      <c r="E15" s="250"/>
      <c r="F15" s="250"/>
      <c r="G15" s="248"/>
      <c r="H15" s="261">
        <v>22</v>
      </c>
      <c r="I15" s="261"/>
      <c r="J15" s="261"/>
      <c r="K15" s="261"/>
      <c r="L15" s="248"/>
      <c r="M15" s="262"/>
      <c r="N15" s="262"/>
      <c r="O15" s="262"/>
      <c r="P15" s="262"/>
      <c r="Q15" s="286"/>
      <c r="S15" s="253"/>
      <c r="T15" s="254"/>
    </row>
    <row r="17" spans="1:62" ht="14.25" customHeight="1">
      <c r="A17" s="3" t="s">
        <v>113</v>
      </c>
    </row>
    <row r="19" spans="1:62" ht="14.25" customHeight="1" thickBot="1">
      <c r="B19" s="3" t="s">
        <v>103</v>
      </c>
      <c r="U19" s="3" t="s">
        <v>105</v>
      </c>
    </row>
    <row r="20" spans="1:62" ht="14.25" customHeight="1">
      <c r="C20" s="267">
        <f>IF(AF7&lt;=基礎情報入力シート!V19,AF7,基礎情報入力シート!V19)</f>
        <v>0</v>
      </c>
      <c r="D20" s="267"/>
      <c r="E20" s="267"/>
      <c r="F20" s="267"/>
      <c r="G20" s="248" t="s">
        <v>2</v>
      </c>
      <c r="H20" s="248" t="s">
        <v>20</v>
      </c>
      <c r="I20" s="218">
        <f>基礎情報入力シート!N9</f>
        <v>0</v>
      </c>
      <c r="J20" s="218"/>
      <c r="K20" s="218"/>
      <c r="L20" s="218"/>
      <c r="M20" s="248" t="s">
        <v>8</v>
      </c>
      <c r="N20" s="248" t="s">
        <v>10</v>
      </c>
      <c r="O20" s="250">
        <f>C20*I20</f>
        <v>0</v>
      </c>
      <c r="P20" s="250"/>
      <c r="Q20" s="250"/>
      <c r="R20" s="250"/>
      <c r="S20" s="248" t="s">
        <v>2</v>
      </c>
      <c r="T20" s="22"/>
      <c r="U20" s="22"/>
      <c r="V20" s="249">
        <f>O20</f>
        <v>0</v>
      </c>
      <c r="W20" s="249"/>
      <c r="X20" s="249"/>
      <c r="Y20" s="249"/>
      <c r="Z20" s="248" t="s">
        <v>2</v>
      </c>
      <c r="AA20" s="248" t="s">
        <v>26</v>
      </c>
      <c r="AB20" s="266" t="str">
        <f>基礎情報入力シート!V20</f>
        <v/>
      </c>
      <c r="AC20" s="266"/>
      <c r="AD20" s="266"/>
      <c r="AE20" s="266"/>
      <c r="AF20" s="248" t="s">
        <v>2</v>
      </c>
      <c r="AG20" s="248" t="s">
        <v>10</v>
      </c>
      <c r="AH20" s="274" t="e">
        <f>V20-AB20</f>
        <v>#VALUE!</v>
      </c>
      <c r="AI20" s="275"/>
      <c r="AJ20" s="275"/>
      <c r="AK20" s="276"/>
      <c r="AL20" s="248" t="s">
        <v>2</v>
      </c>
      <c r="AN20" s="242" t="s">
        <v>25</v>
      </c>
      <c r="AO20" s="242"/>
      <c r="AP20" s="242"/>
      <c r="AQ20" s="242"/>
      <c r="AR20" s="242"/>
      <c r="AS20" s="242"/>
      <c r="AT20" s="8"/>
      <c r="AU20" s="8"/>
    </row>
    <row r="21" spans="1:62" ht="14.25" customHeight="1" thickBot="1">
      <c r="C21" s="267"/>
      <c r="D21" s="267"/>
      <c r="E21" s="267"/>
      <c r="F21" s="267"/>
      <c r="G21" s="248"/>
      <c r="H21" s="248"/>
      <c r="I21" s="218"/>
      <c r="J21" s="218"/>
      <c r="K21" s="218"/>
      <c r="L21" s="218"/>
      <c r="M21" s="248"/>
      <c r="N21" s="248"/>
      <c r="O21" s="262"/>
      <c r="P21" s="262"/>
      <c r="Q21" s="262"/>
      <c r="R21" s="262"/>
      <c r="S21" s="248"/>
      <c r="T21" s="48"/>
      <c r="U21" s="48"/>
      <c r="V21" s="249"/>
      <c r="W21" s="249"/>
      <c r="X21" s="249"/>
      <c r="Y21" s="249"/>
      <c r="Z21" s="248"/>
      <c r="AA21" s="248"/>
      <c r="AB21" s="266"/>
      <c r="AC21" s="266"/>
      <c r="AD21" s="266"/>
      <c r="AE21" s="266"/>
      <c r="AF21" s="248"/>
      <c r="AG21" s="248"/>
      <c r="AH21" s="277"/>
      <c r="AI21" s="262"/>
      <c r="AJ21" s="262"/>
      <c r="AK21" s="278"/>
      <c r="AL21" s="248"/>
      <c r="AN21" s="255"/>
      <c r="AO21" s="255"/>
      <c r="AP21" s="255"/>
      <c r="AQ21" s="255"/>
      <c r="AR21" s="255"/>
      <c r="AS21" s="255"/>
      <c r="AT21" s="8"/>
      <c r="AU21" s="8"/>
    </row>
    <row r="22" spans="1:62" ht="14.25" customHeight="1">
      <c r="R22" s="22"/>
      <c r="S22" s="22"/>
      <c r="T22" s="50"/>
      <c r="U22" s="50"/>
      <c r="V22" s="50"/>
      <c r="W22" s="50"/>
      <c r="X22" s="51"/>
      <c r="Y22" s="22"/>
      <c r="Z22" s="48"/>
      <c r="AA22" s="48"/>
      <c r="AB22" s="48"/>
      <c r="AC22" s="48"/>
      <c r="AD22" s="22"/>
      <c r="AE22" s="22"/>
      <c r="AF22" s="22"/>
    </row>
    <row r="23" spans="1:62" ht="14.25" customHeight="1">
      <c r="A23" s="3" t="s">
        <v>152</v>
      </c>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row>
    <row r="24" spans="1:62" ht="14.25" customHeight="1">
      <c r="B24" s="3" t="s">
        <v>153</v>
      </c>
      <c r="C24" s="61"/>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row>
    <row r="26" spans="1:62" ht="14.25" customHeight="1">
      <c r="B26" s="3" t="s">
        <v>104</v>
      </c>
      <c r="X26" s="3" t="s">
        <v>127</v>
      </c>
    </row>
    <row r="27" spans="1:62" ht="14.25" customHeight="1">
      <c r="C27" s="249">
        <v>1000</v>
      </c>
      <c r="D27" s="249"/>
      <c r="E27" s="249"/>
      <c r="F27" s="249"/>
      <c r="G27" s="248" t="s">
        <v>2</v>
      </c>
      <c r="H27" s="248" t="s">
        <v>20</v>
      </c>
      <c r="I27" s="218">
        <f>基礎情報入力シート!N9</f>
        <v>0</v>
      </c>
      <c r="J27" s="218"/>
      <c r="K27" s="218"/>
      <c r="L27" s="218"/>
      <c r="M27" s="248" t="s">
        <v>8</v>
      </c>
      <c r="N27" s="248" t="s">
        <v>27</v>
      </c>
      <c r="O27" s="285">
        <f>(C27*I27)</f>
        <v>0</v>
      </c>
      <c r="P27" s="285"/>
      <c r="Q27" s="285"/>
      <c r="R27" s="285"/>
      <c r="S27" s="265" t="s">
        <v>2</v>
      </c>
      <c r="U27" s="251" t="s">
        <v>101</v>
      </c>
      <c r="V27" s="252"/>
      <c r="Y27" s="249">
        <f>M14</f>
        <v>0</v>
      </c>
      <c r="Z27" s="249"/>
      <c r="AA27" s="249"/>
      <c r="AB27" s="249"/>
      <c r="AC27" s="248" t="s">
        <v>2</v>
      </c>
      <c r="AD27" s="248" t="s">
        <v>20</v>
      </c>
      <c r="AE27" s="218">
        <f>基礎情報入力シート!N9</f>
        <v>0</v>
      </c>
      <c r="AF27" s="218"/>
      <c r="AG27" s="218"/>
      <c r="AH27" s="218"/>
      <c r="AI27" s="248" t="s">
        <v>9</v>
      </c>
      <c r="AJ27" s="248" t="s">
        <v>27</v>
      </c>
      <c r="AK27" s="268">
        <f>Y27*AE27</f>
        <v>0</v>
      </c>
      <c r="AL27" s="268"/>
      <c r="AM27" s="268"/>
      <c r="AN27" s="268"/>
      <c r="AO27" s="265" t="s">
        <v>2</v>
      </c>
      <c r="AQ27" s="251" t="s">
        <v>102</v>
      </c>
      <c r="AR27" s="252"/>
    </row>
    <row r="28" spans="1:62" ht="14.25" customHeight="1" thickBot="1">
      <c r="C28" s="249"/>
      <c r="D28" s="249"/>
      <c r="E28" s="249"/>
      <c r="F28" s="249"/>
      <c r="G28" s="248"/>
      <c r="H28" s="248"/>
      <c r="I28" s="218"/>
      <c r="J28" s="218"/>
      <c r="K28" s="218"/>
      <c r="L28" s="218"/>
      <c r="M28" s="248"/>
      <c r="N28" s="248"/>
      <c r="O28" s="283"/>
      <c r="P28" s="283"/>
      <c r="Q28" s="283"/>
      <c r="R28" s="283"/>
      <c r="S28" s="265"/>
      <c r="U28" s="253"/>
      <c r="V28" s="254"/>
      <c r="Y28" s="249"/>
      <c r="Z28" s="249"/>
      <c r="AA28" s="249"/>
      <c r="AB28" s="249"/>
      <c r="AC28" s="248"/>
      <c r="AD28" s="248"/>
      <c r="AE28" s="218"/>
      <c r="AF28" s="218"/>
      <c r="AG28" s="218"/>
      <c r="AH28" s="218"/>
      <c r="AI28" s="248"/>
      <c r="AJ28" s="248"/>
      <c r="AK28" s="269"/>
      <c r="AL28" s="269"/>
      <c r="AM28" s="269"/>
      <c r="AN28" s="269"/>
      <c r="AO28" s="265"/>
      <c r="AQ28" s="253"/>
      <c r="AR28" s="254"/>
    </row>
    <row r="30" spans="1:62" ht="14.25" customHeight="1">
      <c r="B30" s="19" t="s">
        <v>128</v>
      </c>
    </row>
    <row r="31" spans="1:62" ht="14.25" customHeight="1">
      <c r="C31" s="248">
        <f>IF(基礎情報入力シート!E22=0,0,200)</f>
        <v>0</v>
      </c>
      <c r="D31" s="248"/>
      <c r="E31" s="248"/>
      <c r="F31" s="248"/>
      <c r="G31" s="248" t="s">
        <v>2</v>
      </c>
      <c r="H31" s="248" t="s">
        <v>20</v>
      </c>
      <c r="I31" s="218">
        <f>基礎情報入力シート!N9</f>
        <v>0</v>
      </c>
      <c r="J31" s="218"/>
      <c r="K31" s="218"/>
      <c r="L31" s="218"/>
      <c r="M31" s="248" t="s">
        <v>8</v>
      </c>
      <c r="N31" s="248" t="s">
        <v>10</v>
      </c>
      <c r="O31" s="285">
        <f>(C31*I31)</f>
        <v>0</v>
      </c>
      <c r="P31" s="285"/>
      <c r="Q31" s="285"/>
      <c r="R31" s="285"/>
      <c r="S31" s="248" t="s">
        <v>2</v>
      </c>
      <c r="T31" s="55"/>
      <c r="U31" s="251" t="s">
        <v>95</v>
      </c>
      <c r="V31" s="252"/>
    </row>
    <row r="32" spans="1:62" ht="14.25" customHeight="1" thickBot="1">
      <c r="C32" s="248"/>
      <c r="D32" s="248"/>
      <c r="E32" s="248"/>
      <c r="F32" s="248"/>
      <c r="G32" s="248"/>
      <c r="H32" s="248"/>
      <c r="I32" s="218"/>
      <c r="J32" s="218"/>
      <c r="K32" s="218"/>
      <c r="L32" s="218"/>
      <c r="M32" s="248"/>
      <c r="N32" s="248"/>
      <c r="O32" s="283"/>
      <c r="P32" s="283"/>
      <c r="Q32" s="283"/>
      <c r="R32" s="283"/>
      <c r="S32" s="248"/>
      <c r="U32" s="253"/>
      <c r="V32" s="254"/>
      <c r="BJ32" s="54"/>
    </row>
    <row r="33" spans="2:63" ht="14.25" customHeight="1">
      <c r="C33" s="56"/>
      <c r="D33" s="53"/>
      <c r="J33" s="49"/>
      <c r="AD33" s="62"/>
      <c r="AE33" s="62"/>
      <c r="AF33" s="62"/>
      <c r="AG33" s="62"/>
      <c r="AH33" s="62"/>
      <c r="AI33" s="63"/>
      <c r="BK33" s="49"/>
    </row>
    <row r="34" spans="2:63" ht="14.25" customHeight="1" thickBot="1">
      <c r="B34" s="19" t="s">
        <v>129</v>
      </c>
      <c r="BK34" s="22"/>
    </row>
    <row r="35" spans="2:63" ht="14.25" customHeight="1">
      <c r="C35" s="251" t="s">
        <v>101</v>
      </c>
      <c r="D35" s="252"/>
      <c r="E35" s="247">
        <f>O27</f>
        <v>0</v>
      </c>
      <c r="F35" s="247"/>
      <c r="G35" s="247"/>
      <c r="H35" s="247"/>
      <c r="I35" s="248" t="s">
        <v>2</v>
      </c>
      <c r="J35" s="248" t="s">
        <v>28</v>
      </c>
      <c r="K35" s="251" t="s">
        <v>102</v>
      </c>
      <c r="L35" s="252"/>
      <c r="M35" s="273">
        <f>AK27</f>
        <v>0</v>
      </c>
      <c r="N35" s="273"/>
      <c r="O35" s="273"/>
      <c r="P35" s="273"/>
      <c r="Q35" s="265" t="s">
        <v>2</v>
      </c>
      <c r="R35" s="248" t="s">
        <v>26</v>
      </c>
      <c r="S35" s="251" t="s">
        <v>95</v>
      </c>
      <c r="T35" s="252"/>
      <c r="U35" s="285">
        <f>O31</f>
        <v>0</v>
      </c>
      <c r="V35" s="285"/>
      <c r="W35" s="285"/>
      <c r="X35" s="285"/>
      <c r="Y35" s="248" t="s">
        <v>27</v>
      </c>
      <c r="Z35" s="279">
        <f>E35+M35-U35</f>
        <v>0</v>
      </c>
      <c r="AA35" s="280"/>
      <c r="AB35" s="280"/>
      <c r="AC35" s="281"/>
      <c r="AD35" s="248" t="s">
        <v>2</v>
      </c>
      <c r="AF35" s="242" t="s">
        <v>108</v>
      </c>
      <c r="AG35" s="242"/>
      <c r="AH35" s="242"/>
      <c r="AI35" s="242"/>
      <c r="AJ35" s="242"/>
      <c r="AK35" s="242"/>
      <c r="AL35" s="8"/>
      <c r="AM35" s="8"/>
    </row>
    <row r="36" spans="2:63" ht="14.25" customHeight="1" thickBot="1">
      <c r="C36" s="253"/>
      <c r="D36" s="254"/>
      <c r="E36" s="247"/>
      <c r="F36" s="247"/>
      <c r="G36" s="247"/>
      <c r="H36" s="247"/>
      <c r="I36" s="248"/>
      <c r="J36" s="248"/>
      <c r="K36" s="253"/>
      <c r="L36" s="254"/>
      <c r="M36" s="273"/>
      <c r="N36" s="273"/>
      <c r="O36" s="273"/>
      <c r="P36" s="273"/>
      <c r="Q36" s="265"/>
      <c r="R36" s="248"/>
      <c r="S36" s="253"/>
      <c r="T36" s="254"/>
      <c r="U36" s="285"/>
      <c r="V36" s="285"/>
      <c r="W36" s="285"/>
      <c r="X36" s="285"/>
      <c r="Y36" s="248"/>
      <c r="Z36" s="282"/>
      <c r="AA36" s="283"/>
      <c r="AB36" s="283"/>
      <c r="AC36" s="284"/>
      <c r="AD36" s="248"/>
      <c r="AF36" s="255"/>
      <c r="AG36" s="255"/>
      <c r="AH36" s="255"/>
      <c r="AI36" s="255"/>
      <c r="AJ36" s="255"/>
      <c r="AK36" s="255"/>
      <c r="AL36" s="8"/>
      <c r="AM36" s="8"/>
    </row>
    <row r="37" spans="2:63" ht="14.25" customHeight="1">
      <c r="AU37" s="49"/>
    </row>
    <row r="38" spans="2:63" ht="14.25" customHeight="1">
      <c r="AB38" s="22"/>
      <c r="AD38" s="64"/>
      <c r="AE38" s="64"/>
      <c r="AF38" s="64"/>
      <c r="AG38" s="64"/>
      <c r="AH38" s="64"/>
      <c r="AI38" s="22"/>
      <c r="AJ38" s="22"/>
    </row>
    <row r="39" spans="2:63" ht="14.25" customHeight="1">
      <c r="AB39" s="22"/>
      <c r="AD39" s="64"/>
      <c r="AE39" s="64"/>
      <c r="AF39" s="64"/>
      <c r="AG39" s="64"/>
      <c r="AH39" s="64"/>
      <c r="AI39" s="22"/>
      <c r="AJ39" s="22"/>
    </row>
  </sheetData>
  <sheetProtection algorithmName="SHA-512" hashValue="z9JFv1xukTS5hbnFiR610K3WoVx4bMbshl3XlIe1ORAg4iYph2YzKSykt8/fR0x7CBCmErmQpmtk0wuC8rNtMQ==" saltValue="10k4PXhggUUwvGOVotA0ww==" spinCount="100000" sheet="1" selectLockedCells="1"/>
  <mergeCells count="83">
    <mergeCell ref="AF35:AK36"/>
    <mergeCell ref="U31:V32"/>
    <mergeCell ref="N27:N28"/>
    <mergeCell ref="C35:D36"/>
    <mergeCell ref="K35:L36"/>
    <mergeCell ref="Q35:Q36"/>
    <mergeCell ref="AD35:AD36"/>
    <mergeCell ref="E35:H36"/>
    <mergeCell ref="I35:I36"/>
    <mergeCell ref="J35:J36"/>
    <mergeCell ref="M35:P36"/>
    <mergeCell ref="R35:R36"/>
    <mergeCell ref="S35:T36"/>
    <mergeCell ref="U35:X36"/>
    <mergeCell ref="Y35:Y36"/>
    <mergeCell ref="Z35:AC36"/>
    <mergeCell ref="AF20:AF21"/>
    <mergeCell ref="AI27:AI28"/>
    <mergeCell ref="N31:N32"/>
    <mergeCell ref="AK27:AN28"/>
    <mergeCell ref="S31:S32"/>
    <mergeCell ref="M20:M21"/>
    <mergeCell ref="N20:N21"/>
    <mergeCell ref="AO27:AO28"/>
    <mergeCell ref="AQ27:AR28"/>
    <mergeCell ref="Z20:Z21"/>
    <mergeCell ref="AA20:AA21"/>
    <mergeCell ref="AB20:AE21"/>
    <mergeCell ref="AG20:AG21"/>
    <mergeCell ref="AH20:AK21"/>
    <mergeCell ref="AL20:AL21"/>
    <mergeCell ref="AJ27:AJ28"/>
    <mergeCell ref="AN20:AS21"/>
    <mergeCell ref="AE27:AH28"/>
    <mergeCell ref="Y27:AB28"/>
    <mergeCell ref="AC27:AC28"/>
    <mergeCell ref="AD27:AD28"/>
    <mergeCell ref="AJ7:AJ8"/>
    <mergeCell ref="AL7:AM8"/>
    <mergeCell ref="H14:K14"/>
    <mergeCell ref="L14:L15"/>
    <mergeCell ref="H15:K15"/>
    <mergeCell ref="Q14:Q15"/>
    <mergeCell ref="R7:R8"/>
    <mergeCell ref="I8:L8"/>
    <mergeCell ref="U7:X8"/>
    <mergeCell ref="Y7:Y8"/>
    <mergeCell ref="Z7:Z8"/>
    <mergeCell ref="AA7:AD8"/>
    <mergeCell ref="AE7:AE8"/>
    <mergeCell ref="AF7:AI8"/>
    <mergeCell ref="S14:T15"/>
    <mergeCell ref="H7:H8"/>
    <mergeCell ref="A1:V2"/>
    <mergeCell ref="C7:F8"/>
    <mergeCell ref="G7:G8"/>
    <mergeCell ref="C20:F21"/>
    <mergeCell ref="G20:G21"/>
    <mergeCell ref="M14:P15"/>
    <mergeCell ref="C14:F15"/>
    <mergeCell ref="G14:G15"/>
    <mergeCell ref="O20:R21"/>
    <mergeCell ref="S20:S21"/>
    <mergeCell ref="V20:Y21"/>
    <mergeCell ref="I7:L7"/>
    <mergeCell ref="M7:M8"/>
    <mergeCell ref="N7:Q8"/>
    <mergeCell ref="H20:H21"/>
    <mergeCell ref="I20:L21"/>
    <mergeCell ref="C31:F32"/>
    <mergeCell ref="G27:G28"/>
    <mergeCell ref="U27:V28"/>
    <mergeCell ref="M27:M28"/>
    <mergeCell ref="H31:H32"/>
    <mergeCell ref="I31:L32"/>
    <mergeCell ref="M31:M32"/>
    <mergeCell ref="S27:S28"/>
    <mergeCell ref="O31:R32"/>
    <mergeCell ref="O27:R28"/>
    <mergeCell ref="G31:G32"/>
    <mergeCell ref="C27:F28"/>
    <mergeCell ref="H27:H28"/>
    <mergeCell ref="I27:L28"/>
  </mergeCells>
  <phoneticPr fontId="2"/>
  <pageMargins left="0.70866141732283472" right="0.70866141732283472" top="0.55118110236220474" bottom="0.55118110236220474" header="0.31496062992125984" footer="0.31496062992125984"/>
  <pageSetup paperSize="9" orientation="landscape" r:id="rId1"/>
  <headerFooter>
    <oddFooter>&amp;R&amp;14&amp;A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BK39"/>
  <sheetViews>
    <sheetView zoomScaleNormal="100" zoomScaleSheetLayoutView="100" workbookViewId="0">
      <selection activeCell="AJ39" sqref="AJ39"/>
    </sheetView>
  </sheetViews>
  <sheetFormatPr defaultColWidth="2.625" defaultRowHeight="14.25" customHeight="1"/>
  <cols>
    <col min="1" max="7" width="2.625" style="3"/>
    <col min="8" max="8" width="2.625" style="3" customWidth="1"/>
    <col min="9" max="10" width="2.625" style="3"/>
    <col min="11" max="11" width="2.625" style="3" customWidth="1"/>
    <col min="12" max="12" width="2.625" style="3"/>
    <col min="13" max="13" width="2.625" style="3" customWidth="1"/>
    <col min="14" max="16" width="2.625" style="3"/>
    <col min="17" max="17" width="2.625" style="3" customWidth="1"/>
    <col min="18" max="28" width="2.625" style="3"/>
    <col min="29" max="29" width="2.625" style="3" customWidth="1"/>
    <col min="30" max="16384" width="2.625" style="3"/>
  </cols>
  <sheetData>
    <row r="1" spans="1:41" ht="14.25" customHeight="1">
      <c r="A1" s="246" t="s">
        <v>125</v>
      </c>
      <c r="B1" s="246"/>
      <c r="C1" s="246"/>
      <c r="D1" s="246"/>
      <c r="E1" s="246"/>
      <c r="F1" s="246"/>
      <c r="G1" s="246"/>
      <c r="H1" s="246"/>
      <c r="I1" s="246"/>
      <c r="J1" s="246"/>
      <c r="K1" s="246"/>
      <c r="L1" s="246"/>
      <c r="M1" s="246"/>
      <c r="N1" s="246"/>
      <c r="O1" s="246"/>
      <c r="P1" s="246"/>
      <c r="Q1" s="246"/>
      <c r="R1" s="246"/>
      <c r="S1" s="246"/>
      <c r="T1" s="246"/>
      <c r="U1" s="246"/>
      <c r="V1" s="246"/>
      <c r="AH1" s="22"/>
      <c r="AI1" s="22"/>
    </row>
    <row r="2" spans="1:41" ht="14.25" customHeight="1">
      <c r="A2" s="246"/>
      <c r="B2" s="246"/>
      <c r="C2" s="246"/>
      <c r="D2" s="246"/>
      <c r="E2" s="246"/>
      <c r="F2" s="246"/>
      <c r="G2" s="246"/>
      <c r="H2" s="246"/>
      <c r="I2" s="246"/>
      <c r="J2" s="246"/>
      <c r="K2" s="246"/>
      <c r="L2" s="246"/>
      <c r="M2" s="246"/>
      <c r="N2" s="246"/>
      <c r="O2" s="246"/>
      <c r="P2" s="246"/>
      <c r="Q2" s="246"/>
      <c r="R2" s="246"/>
      <c r="S2" s="246"/>
      <c r="T2" s="246"/>
      <c r="U2" s="246"/>
      <c r="V2" s="246"/>
      <c r="AH2" s="22"/>
      <c r="AI2" s="22"/>
    </row>
    <row r="3" spans="1:41" ht="14.25" customHeight="1">
      <c r="AH3" s="22"/>
      <c r="AI3" s="22"/>
    </row>
    <row r="4" spans="1:41" ht="14.25" customHeight="1">
      <c r="A4" s="3" t="s">
        <v>111</v>
      </c>
    </row>
    <row r="6" spans="1:41" ht="14.25" customHeight="1">
      <c r="B6" s="3" t="s">
        <v>91</v>
      </c>
    </row>
    <row r="7" spans="1:41" ht="14.25" customHeight="1">
      <c r="C7" s="249">
        <f>基礎情報入力シート!E14+基礎情報入力シート!E16+基礎情報入力シート!E22</f>
        <v>0</v>
      </c>
      <c r="D7" s="249"/>
      <c r="E7" s="249"/>
      <c r="F7" s="249"/>
      <c r="G7" s="248" t="s">
        <v>2</v>
      </c>
      <c r="H7" s="248" t="s">
        <v>20</v>
      </c>
      <c r="I7" s="260">
        <v>1</v>
      </c>
      <c r="J7" s="260"/>
      <c r="K7" s="260"/>
      <c r="L7" s="260"/>
      <c r="M7" s="248" t="s">
        <v>10</v>
      </c>
      <c r="N7" s="250">
        <f>ROUND(C7/22,-1)</f>
        <v>0</v>
      </c>
      <c r="O7" s="250"/>
      <c r="P7" s="250"/>
      <c r="Q7" s="250"/>
      <c r="R7" s="248" t="s">
        <v>2</v>
      </c>
      <c r="U7" s="249">
        <f>+N7</f>
        <v>0</v>
      </c>
      <c r="V7" s="249"/>
      <c r="W7" s="249"/>
      <c r="X7" s="249"/>
      <c r="Y7" s="248" t="s">
        <v>2</v>
      </c>
      <c r="Z7" s="248" t="s">
        <v>20</v>
      </c>
      <c r="AA7" s="272">
        <v>0.83750000000000002</v>
      </c>
      <c r="AB7" s="272"/>
      <c r="AC7" s="272"/>
      <c r="AD7" s="272"/>
      <c r="AE7" s="248" t="s">
        <v>10</v>
      </c>
      <c r="AF7" s="250">
        <f>ROUNDDOWN(U7*AA7,0)</f>
        <v>0</v>
      </c>
      <c r="AG7" s="250"/>
      <c r="AH7" s="250"/>
      <c r="AI7" s="250"/>
      <c r="AJ7" s="248" t="s">
        <v>2</v>
      </c>
      <c r="AL7" s="251" t="s">
        <v>99</v>
      </c>
      <c r="AM7" s="252"/>
    </row>
    <row r="8" spans="1:41" ht="14.25" customHeight="1" thickBot="1">
      <c r="C8" s="249"/>
      <c r="D8" s="249"/>
      <c r="E8" s="249"/>
      <c r="F8" s="249"/>
      <c r="G8" s="248"/>
      <c r="H8" s="248"/>
      <c r="I8" s="261">
        <v>22</v>
      </c>
      <c r="J8" s="261"/>
      <c r="K8" s="261"/>
      <c r="L8" s="261"/>
      <c r="M8" s="248"/>
      <c r="N8" s="262"/>
      <c r="O8" s="262"/>
      <c r="P8" s="262"/>
      <c r="Q8" s="262"/>
      <c r="R8" s="248"/>
      <c r="U8" s="249"/>
      <c r="V8" s="249"/>
      <c r="W8" s="249"/>
      <c r="X8" s="249"/>
      <c r="Y8" s="248"/>
      <c r="Z8" s="248"/>
      <c r="AA8" s="272"/>
      <c r="AB8" s="272"/>
      <c r="AC8" s="272"/>
      <c r="AD8" s="272"/>
      <c r="AE8" s="248"/>
      <c r="AF8" s="262"/>
      <c r="AG8" s="262"/>
      <c r="AH8" s="262"/>
      <c r="AI8" s="262"/>
      <c r="AJ8" s="248"/>
      <c r="AL8" s="253"/>
      <c r="AM8" s="254"/>
    </row>
    <row r="9" spans="1:41" ht="14.25" customHeight="1">
      <c r="N9" s="3" t="s">
        <v>6</v>
      </c>
      <c r="AF9" s="3" t="s">
        <v>7</v>
      </c>
    </row>
    <row r="11" spans="1:41" ht="14.25" customHeight="1">
      <c r="A11" s="3" t="s">
        <v>112</v>
      </c>
      <c r="E11" s="49"/>
    </row>
    <row r="12" spans="1:41" ht="14.25" customHeight="1">
      <c r="E12" s="49"/>
    </row>
    <row r="13" spans="1:41" ht="14.25" customHeight="1">
      <c r="B13" s="3" t="s">
        <v>114</v>
      </c>
      <c r="G13" s="49"/>
      <c r="K13" s="49"/>
      <c r="O13" s="49"/>
      <c r="V13" s="3" t="s">
        <v>115</v>
      </c>
    </row>
    <row r="14" spans="1:41" ht="14.25" customHeight="1">
      <c r="C14" s="250">
        <f>SUM(基礎情報入力シート!V13:X17)</f>
        <v>0</v>
      </c>
      <c r="D14" s="250"/>
      <c r="E14" s="250"/>
      <c r="F14" s="250"/>
      <c r="G14" s="248" t="s">
        <v>2</v>
      </c>
      <c r="H14" s="248" t="s">
        <v>20</v>
      </c>
      <c r="I14" s="260">
        <v>1</v>
      </c>
      <c r="J14" s="260"/>
      <c r="K14" s="260"/>
      <c r="L14" s="260"/>
      <c r="M14" s="248" t="s">
        <v>10</v>
      </c>
      <c r="N14" s="250">
        <f>ROUNDDOWN(C14/22,0)</f>
        <v>0</v>
      </c>
      <c r="O14" s="250"/>
      <c r="P14" s="250"/>
      <c r="Q14" s="250"/>
      <c r="S14" s="251" t="s">
        <v>100</v>
      </c>
      <c r="T14" s="252"/>
      <c r="W14" s="250" t="str">
        <f>基礎情報入力シート!V18</f>
        <v/>
      </c>
      <c r="X14" s="250"/>
      <c r="Y14" s="250"/>
      <c r="Z14" s="250"/>
      <c r="AA14" s="248" t="s">
        <v>2</v>
      </c>
      <c r="AB14" s="248" t="s">
        <v>20</v>
      </c>
      <c r="AC14" s="260">
        <v>1</v>
      </c>
      <c r="AD14" s="260"/>
      <c r="AE14" s="260"/>
      <c r="AF14" s="260"/>
      <c r="AG14" s="248" t="s">
        <v>10</v>
      </c>
      <c r="AH14" s="250" t="e">
        <f>ROUNDDOWN(W14/22,0)</f>
        <v>#VALUE!</v>
      </c>
      <c r="AI14" s="250"/>
      <c r="AJ14" s="250"/>
      <c r="AK14" s="250"/>
      <c r="AL14" s="248" t="s">
        <v>2</v>
      </c>
      <c r="AN14" s="251" t="s">
        <v>101</v>
      </c>
      <c r="AO14" s="252"/>
    </row>
    <row r="15" spans="1:41" ht="14.25" customHeight="1" thickBot="1">
      <c r="C15" s="250"/>
      <c r="D15" s="250"/>
      <c r="E15" s="250"/>
      <c r="F15" s="250"/>
      <c r="G15" s="248"/>
      <c r="H15" s="248"/>
      <c r="I15" s="261">
        <v>22</v>
      </c>
      <c r="J15" s="261"/>
      <c r="K15" s="261"/>
      <c r="L15" s="261"/>
      <c r="M15" s="248"/>
      <c r="N15" s="262"/>
      <c r="O15" s="262"/>
      <c r="P15" s="262"/>
      <c r="Q15" s="262"/>
      <c r="S15" s="253"/>
      <c r="T15" s="254"/>
      <c r="W15" s="250"/>
      <c r="X15" s="250"/>
      <c r="Y15" s="250"/>
      <c r="Z15" s="250"/>
      <c r="AA15" s="248"/>
      <c r="AB15" s="248"/>
      <c r="AC15" s="261">
        <v>22</v>
      </c>
      <c r="AD15" s="261"/>
      <c r="AE15" s="261"/>
      <c r="AF15" s="261"/>
      <c r="AG15" s="248"/>
      <c r="AH15" s="262"/>
      <c r="AI15" s="262"/>
      <c r="AJ15" s="262"/>
      <c r="AK15" s="262"/>
      <c r="AL15" s="248"/>
      <c r="AN15" s="253"/>
      <c r="AO15" s="254"/>
    </row>
    <row r="17" spans="1:62" ht="14.25" customHeight="1">
      <c r="A17" s="3" t="s">
        <v>154</v>
      </c>
    </row>
    <row r="18" spans="1:62" ht="14.25" customHeight="1">
      <c r="B18" s="3" t="s">
        <v>155</v>
      </c>
    </row>
    <row r="19" spans="1:62" ht="14.25" customHeight="1">
      <c r="E19" s="63"/>
      <c r="F19" s="48"/>
      <c r="G19" s="48"/>
      <c r="H19" s="48"/>
      <c r="I19" s="48"/>
      <c r="J19" s="51"/>
      <c r="K19" s="47"/>
      <c r="L19" s="48"/>
      <c r="M19" s="48"/>
      <c r="N19" s="48"/>
      <c r="O19" s="48"/>
      <c r="P19" s="47"/>
      <c r="Q19" s="22"/>
      <c r="R19" s="22"/>
      <c r="S19" s="47"/>
      <c r="T19" s="48"/>
      <c r="U19" s="48"/>
      <c r="V19" s="48"/>
      <c r="W19" s="48"/>
      <c r="X19" s="47"/>
      <c r="Z19" s="48"/>
      <c r="AA19" s="48"/>
      <c r="AB19" s="48"/>
      <c r="AC19" s="48"/>
    </row>
    <row r="20" spans="1:62" ht="14.25" customHeight="1">
      <c r="B20" s="3" t="s">
        <v>122</v>
      </c>
      <c r="I20" s="48"/>
      <c r="J20" s="22"/>
      <c r="K20" s="47"/>
      <c r="L20" s="48"/>
      <c r="M20" s="48"/>
      <c r="N20" s="48"/>
      <c r="O20" s="48"/>
      <c r="P20" s="47"/>
      <c r="Q20" s="22"/>
      <c r="R20" s="22"/>
      <c r="S20" s="22"/>
      <c r="U20" s="50"/>
      <c r="V20" s="50"/>
      <c r="W20" s="50"/>
      <c r="X20" s="51"/>
      <c r="Z20" s="48"/>
      <c r="AA20" s="48"/>
      <c r="AB20" s="48"/>
      <c r="AC20" s="48"/>
    </row>
    <row r="21" spans="1:62" ht="14.25" customHeight="1">
      <c r="C21" s="251" t="s">
        <v>99</v>
      </c>
      <c r="D21" s="252"/>
      <c r="E21" s="249">
        <f>AF7</f>
        <v>0</v>
      </c>
      <c r="F21" s="249"/>
      <c r="G21" s="249"/>
      <c r="H21" s="249"/>
      <c r="I21" s="248" t="s">
        <v>2</v>
      </c>
      <c r="J21" s="248" t="s">
        <v>118</v>
      </c>
      <c r="K21" s="248" t="s">
        <v>117</v>
      </c>
      <c r="L21" s="248"/>
      <c r="M21" s="248"/>
      <c r="N21" s="248"/>
      <c r="O21" s="248" t="s">
        <v>20</v>
      </c>
      <c r="P21" s="218">
        <f>基礎情報入力シート!N9*基礎情報入力シート!N10</f>
        <v>0</v>
      </c>
      <c r="Q21" s="218"/>
      <c r="R21" s="218"/>
      <c r="S21" s="218"/>
      <c r="T21" s="248" t="s">
        <v>72</v>
      </c>
      <c r="U21" s="248"/>
      <c r="V21" s="248" t="s">
        <v>10</v>
      </c>
      <c r="W21" s="250">
        <f>ROUNDDOWN(E21/7.75*P21,0)</f>
        <v>0</v>
      </c>
      <c r="X21" s="250"/>
      <c r="Y21" s="250"/>
      <c r="Z21" s="250"/>
      <c r="AA21" s="248" t="s">
        <v>2</v>
      </c>
      <c r="AC21" s="251" t="s">
        <v>102</v>
      </c>
      <c r="AD21" s="252"/>
      <c r="AN21" s="8"/>
      <c r="AQ21" s="8"/>
      <c r="AR21" s="8"/>
      <c r="AS21" s="8"/>
      <c r="AT21" s="8"/>
      <c r="AV21" s="65"/>
      <c r="AW21" s="65"/>
      <c r="AX21" s="65"/>
      <c r="AY21" s="65"/>
    </row>
    <row r="22" spans="1:62" ht="14.25" customHeight="1" thickBot="1">
      <c r="C22" s="253"/>
      <c r="D22" s="254"/>
      <c r="E22" s="249"/>
      <c r="F22" s="249"/>
      <c r="G22" s="249"/>
      <c r="H22" s="249"/>
      <c r="I22" s="248"/>
      <c r="J22" s="248"/>
      <c r="K22" s="248"/>
      <c r="L22" s="248"/>
      <c r="M22" s="248"/>
      <c r="N22" s="248"/>
      <c r="O22" s="248"/>
      <c r="P22" s="218"/>
      <c r="Q22" s="218"/>
      <c r="R22" s="218"/>
      <c r="S22" s="218"/>
      <c r="T22" s="248"/>
      <c r="U22" s="248"/>
      <c r="V22" s="248"/>
      <c r="W22" s="262"/>
      <c r="X22" s="262"/>
      <c r="Y22" s="262"/>
      <c r="Z22" s="262"/>
      <c r="AA22" s="248"/>
      <c r="AC22" s="253"/>
      <c r="AD22" s="254"/>
      <c r="AN22" s="8"/>
      <c r="AQ22" s="8"/>
      <c r="AR22" s="8"/>
      <c r="AS22" s="8"/>
      <c r="AT22" s="8"/>
      <c r="AV22" s="65"/>
      <c r="AW22" s="65"/>
      <c r="AX22" s="65"/>
      <c r="AY22" s="65"/>
    </row>
    <row r="24" spans="1:62" ht="14.25" customHeight="1">
      <c r="B24" s="19" t="s">
        <v>120</v>
      </c>
    </row>
    <row r="25" spans="1:62" ht="14.25" customHeight="1">
      <c r="C25" s="251" t="s">
        <v>100</v>
      </c>
      <c r="D25" s="252"/>
      <c r="E25" s="267">
        <f>N14</f>
        <v>0</v>
      </c>
      <c r="F25" s="267"/>
      <c r="G25" s="267"/>
      <c r="H25" s="267"/>
      <c r="I25" s="248" t="s">
        <v>2</v>
      </c>
      <c r="J25" s="248" t="s">
        <v>118</v>
      </c>
      <c r="K25" s="248" t="s">
        <v>117</v>
      </c>
      <c r="L25" s="248"/>
      <c r="M25" s="248"/>
      <c r="N25" s="248"/>
      <c r="O25" s="248" t="s">
        <v>20</v>
      </c>
      <c r="P25" s="218">
        <f>基礎情報入力シート!N9*基礎情報入力シート!N10</f>
        <v>0</v>
      </c>
      <c r="Q25" s="218"/>
      <c r="R25" s="218"/>
      <c r="S25" s="218"/>
      <c r="T25" s="248" t="s">
        <v>119</v>
      </c>
      <c r="U25" s="248"/>
      <c r="V25" s="248" t="s">
        <v>10</v>
      </c>
      <c r="W25" s="250">
        <f>ROUNDDOWN(E25/7.75*P25,0)</f>
        <v>0</v>
      </c>
      <c r="X25" s="250"/>
      <c r="Y25" s="250"/>
      <c r="Z25" s="250"/>
      <c r="AA25" s="248" t="s">
        <v>2</v>
      </c>
      <c r="AC25" s="251" t="s">
        <v>95</v>
      </c>
      <c r="AD25" s="252"/>
    </row>
    <row r="26" spans="1:62" ht="14.25" customHeight="1" thickBot="1">
      <c r="C26" s="253"/>
      <c r="D26" s="254"/>
      <c r="E26" s="267"/>
      <c r="F26" s="267"/>
      <c r="G26" s="267"/>
      <c r="H26" s="267"/>
      <c r="I26" s="248"/>
      <c r="J26" s="248"/>
      <c r="K26" s="248"/>
      <c r="L26" s="248"/>
      <c r="M26" s="248"/>
      <c r="N26" s="248"/>
      <c r="O26" s="248"/>
      <c r="P26" s="218"/>
      <c r="Q26" s="218"/>
      <c r="R26" s="218"/>
      <c r="S26" s="218"/>
      <c r="T26" s="248"/>
      <c r="U26" s="248"/>
      <c r="V26" s="248"/>
      <c r="W26" s="262"/>
      <c r="X26" s="262"/>
      <c r="Y26" s="262"/>
      <c r="Z26" s="262"/>
      <c r="AA26" s="248"/>
      <c r="AC26" s="253"/>
      <c r="AD26" s="254"/>
    </row>
    <row r="28" spans="1:62" ht="14.25" customHeight="1">
      <c r="B28" s="3" t="s">
        <v>121</v>
      </c>
      <c r="E28" s="49"/>
      <c r="F28" s="58"/>
      <c r="G28" s="58"/>
      <c r="H28" s="58"/>
      <c r="I28" s="58"/>
      <c r="J28" s="49"/>
      <c r="K28" s="49"/>
      <c r="L28" s="34"/>
      <c r="M28" s="34"/>
      <c r="N28" s="34"/>
      <c r="O28" s="34"/>
      <c r="P28" s="49"/>
      <c r="Q28" s="49"/>
      <c r="R28" s="66"/>
      <c r="S28" s="66"/>
      <c r="T28" s="66"/>
      <c r="U28" s="66"/>
      <c r="V28" s="49"/>
    </row>
    <row r="29" spans="1:62" ht="14.25" customHeight="1">
      <c r="C29" s="251" t="s">
        <v>101</v>
      </c>
      <c r="D29" s="252"/>
      <c r="E29" s="267" t="e">
        <f>AH14</f>
        <v>#VALUE!</v>
      </c>
      <c r="F29" s="267"/>
      <c r="G29" s="267"/>
      <c r="H29" s="267"/>
      <c r="I29" s="248" t="s">
        <v>2</v>
      </c>
      <c r="J29" s="248" t="s">
        <v>118</v>
      </c>
      <c r="K29" s="248" t="s">
        <v>117</v>
      </c>
      <c r="L29" s="248"/>
      <c r="M29" s="248"/>
      <c r="N29" s="248"/>
      <c r="O29" s="248" t="s">
        <v>20</v>
      </c>
      <c r="P29" s="218">
        <f>基礎情報入力シート!N9*基礎情報入力シート!N10</f>
        <v>0</v>
      </c>
      <c r="Q29" s="218"/>
      <c r="R29" s="218"/>
      <c r="S29" s="218"/>
      <c r="T29" s="248" t="s">
        <v>119</v>
      </c>
      <c r="U29" s="248"/>
      <c r="V29" s="248" t="s">
        <v>10</v>
      </c>
      <c r="W29" s="250" t="e">
        <f>ROUNDDOWN(E29/7.75*P29,0)</f>
        <v>#VALUE!</v>
      </c>
      <c r="X29" s="250"/>
      <c r="Y29" s="250"/>
      <c r="Z29" s="250"/>
      <c r="AA29" s="248" t="s">
        <v>2</v>
      </c>
      <c r="AC29" s="251" t="s">
        <v>59</v>
      </c>
      <c r="AD29" s="252"/>
    </row>
    <row r="30" spans="1:62" ht="14.25" customHeight="1" thickBot="1">
      <c r="C30" s="253"/>
      <c r="D30" s="254"/>
      <c r="E30" s="267"/>
      <c r="F30" s="267"/>
      <c r="G30" s="267"/>
      <c r="H30" s="267"/>
      <c r="I30" s="248"/>
      <c r="J30" s="248"/>
      <c r="K30" s="248"/>
      <c r="L30" s="248"/>
      <c r="M30" s="248"/>
      <c r="N30" s="248"/>
      <c r="O30" s="248"/>
      <c r="P30" s="218"/>
      <c r="Q30" s="218"/>
      <c r="R30" s="218"/>
      <c r="S30" s="218"/>
      <c r="T30" s="248"/>
      <c r="U30" s="248"/>
      <c r="V30" s="248"/>
      <c r="W30" s="262"/>
      <c r="X30" s="262"/>
      <c r="Y30" s="262"/>
      <c r="Z30" s="262"/>
      <c r="AA30" s="248"/>
      <c r="AC30" s="253"/>
      <c r="AD30" s="254"/>
    </row>
    <row r="31" spans="1:62" ht="14.25" customHeight="1">
      <c r="E31" s="49"/>
      <c r="F31" s="53"/>
      <c r="G31" s="53"/>
      <c r="H31" s="53"/>
      <c r="I31" s="53"/>
      <c r="J31" s="49"/>
      <c r="K31" s="49"/>
      <c r="L31" s="49"/>
      <c r="M31" s="49"/>
      <c r="N31" s="49"/>
      <c r="O31" s="49"/>
      <c r="P31" s="49"/>
      <c r="Q31" s="49"/>
      <c r="R31" s="55"/>
      <c r="S31" s="55"/>
      <c r="T31" s="55"/>
      <c r="U31" s="55"/>
      <c r="V31" s="49"/>
      <c r="W31" s="49"/>
      <c r="X31" s="54"/>
      <c r="Y31" s="54"/>
      <c r="Z31" s="54"/>
      <c r="AA31" s="54"/>
      <c r="AB31" s="54"/>
    </row>
    <row r="32" spans="1:62" ht="14.25" customHeight="1" thickBot="1">
      <c r="B32" s="3" t="s">
        <v>123</v>
      </c>
      <c r="C32" s="19"/>
      <c r="AM32" s="49"/>
      <c r="AO32" s="53"/>
      <c r="AP32" s="53"/>
      <c r="AQ32" s="53"/>
      <c r="AR32" s="49"/>
      <c r="AT32" s="49"/>
      <c r="AU32" s="49"/>
      <c r="AV32" s="49"/>
      <c r="AW32" s="49"/>
      <c r="AX32" s="49"/>
      <c r="AY32" s="49"/>
      <c r="AZ32" s="55"/>
      <c r="BA32" s="55"/>
      <c r="BB32" s="55"/>
      <c r="BC32" s="55"/>
      <c r="BD32" s="49"/>
      <c r="BE32" s="49"/>
      <c r="BF32" s="54"/>
      <c r="BG32" s="54"/>
      <c r="BH32" s="54"/>
      <c r="BI32" s="54"/>
      <c r="BJ32" s="54"/>
    </row>
    <row r="33" spans="2:63" ht="14.25" customHeight="1">
      <c r="C33" s="251" t="s">
        <v>102</v>
      </c>
      <c r="D33" s="252"/>
      <c r="E33" s="250">
        <f>W21</f>
        <v>0</v>
      </c>
      <c r="F33" s="250"/>
      <c r="G33" s="250"/>
      <c r="H33" s="250"/>
      <c r="I33" s="248" t="s">
        <v>2</v>
      </c>
      <c r="J33" s="248" t="s">
        <v>124</v>
      </c>
      <c r="K33" s="251" t="s">
        <v>95</v>
      </c>
      <c r="L33" s="252"/>
      <c r="M33" s="250">
        <f>W25</f>
        <v>0</v>
      </c>
      <c r="N33" s="250"/>
      <c r="O33" s="250"/>
      <c r="P33" s="250"/>
      <c r="Q33" s="248" t="s">
        <v>2</v>
      </c>
      <c r="R33" s="248" t="s">
        <v>124</v>
      </c>
      <c r="S33" s="251" t="s">
        <v>59</v>
      </c>
      <c r="T33" s="252"/>
      <c r="U33" s="250" t="e">
        <f>W29</f>
        <v>#VALUE!</v>
      </c>
      <c r="V33" s="250"/>
      <c r="W33" s="250"/>
      <c r="X33" s="250"/>
      <c r="Y33" s="248" t="s">
        <v>2</v>
      </c>
      <c r="Z33" s="248" t="s">
        <v>10</v>
      </c>
      <c r="AA33" s="274" t="e">
        <f>E33+M33+U33</f>
        <v>#VALUE!</v>
      </c>
      <c r="AB33" s="275"/>
      <c r="AC33" s="275"/>
      <c r="AD33" s="276"/>
      <c r="AE33" s="248" t="s">
        <v>2</v>
      </c>
      <c r="AF33" s="62"/>
      <c r="AG33" s="242" t="s">
        <v>108</v>
      </c>
      <c r="AH33" s="242"/>
      <c r="AI33" s="242"/>
      <c r="AJ33" s="242"/>
      <c r="AK33" s="242"/>
      <c r="AL33" s="242"/>
      <c r="BK33" s="49"/>
    </row>
    <row r="34" spans="2:63" ht="14.25" customHeight="1" thickBot="1">
      <c r="B34" s="56"/>
      <c r="C34" s="253"/>
      <c r="D34" s="254"/>
      <c r="E34" s="250"/>
      <c r="F34" s="250"/>
      <c r="G34" s="250"/>
      <c r="H34" s="250"/>
      <c r="I34" s="248"/>
      <c r="J34" s="248"/>
      <c r="K34" s="253"/>
      <c r="L34" s="254"/>
      <c r="M34" s="250"/>
      <c r="N34" s="250"/>
      <c r="O34" s="250"/>
      <c r="P34" s="250"/>
      <c r="Q34" s="248"/>
      <c r="R34" s="248"/>
      <c r="S34" s="253"/>
      <c r="T34" s="254"/>
      <c r="U34" s="250"/>
      <c r="V34" s="250"/>
      <c r="W34" s="250"/>
      <c r="X34" s="250"/>
      <c r="Y34" s="248"/>
      <c r="Z34" s="248"/>
      <c r="AA34" s="277"/>
      <c r="AB34" s="262"/>
      <c r="AC34" s="262"/>
      <c r="AD34" s="278"/>
      <c r="AE34" s="248"/>
      <c r="AF34" s="22"/>
      <c r="AG34" s="255"/>
      <c r="AH34" s="255"/>
      <c r="AI34" s="255"/>
      <c r="AJ34" s="255"/>
      <c r="AK34" s="255"/>
      <c r="AL34" s="255"/>
      <c r="BK34" s="22"/>
    </row>
    <row r="35" spans="2:63" ht="14.25" customHeight="1">
      <c r="B35" s="57"/>
      <c r="D35" s="67"/>
      <c r="E35" s="67"/>
      <c r="F35" s="67"/>
      <c r="G35" s="67"/>
      <c r="J35" s="67"/>
      <c r="K35" s="67"/>
      <c r="Q35" s="8"/>
      <c r="R35" s="8"/>
      <c r="S35" s="8"/>
      <c r="X35" s="68"/>
      <c r="Y35" s="68"/>
      <c r="Z35" s="68"/>
      <c r="AE35" s="22"/>
      <c r="AF35" s="22"/>
      <c r="AG35" s="22"/>
      <c r="AH35" s="22"/>
      <c r="AI35" s="22"/>
      <c r="AJ35" s="22"/>
    </row>
    <row r="36" spans="2:63" ht="14.25" customHeight="1">
      <c r="B36" s="57"/>
      <c r="C36" s="49"/>
      <c r="D36" s="53"/>
      <c r="E36" s="53"/>
      <c r="X36" s="59"/>
      <c r="Y36" s="59"/>
      <c r="Z36" s="59"/>
      <c r="AA36" s="49"/>
      <c r="AB36" s="49"/>
      <c r="AC36" s="49"/>
      <c r="AD36" s="49"/>
      <c r="AE36" s="22"/>
      <c r="AF36" s="22"/>
      <c r="AG36" s="22"/>
      <c r="AH36" s="22"/>
      <c r="AI36" s="22"/>
      <c r="AJ36" s="22"/>
    </row>
    <row r="37" spans="2:63" ht="14.25" customHeight="1">
      <c r="E37" s="22"/>
      <c r="V37" s="22"/>
      <c r="W37" s="22"/>
      <c r="X37" s="22"/>
      <c r="Y37" s="22"/>
      <c r="Z37" s="22"/>
      <c r="AA37" s="63"/>
      <c r="AB37" s="49"/>
      <c r="AD37" s="64"/>
      <c r="AE37" s="64"/>
      <c r="AF37" s="64"/>
      <c r="AG37" s="64"/>
      <c r="AH37" s="64"/>
      <c r="AI37" s="22"/>
      <c r="AJ37" s="22"/>
      <c r="AU37" s="49"/>
    </row>
    <row r="38" spans="2:63" ht="14.25" customHeight="1">
      <c r="E38" s="69"/>
      <c r="F38" s="69"/>
      <c r="G38" s="69"/>
      <c r="H38" s="69"/>
      <c r="I38" s="22"/>
      <c r="J38" s="22"/>
      <c r="K38" s="68"/>
      <c r="L38" s="68"/>
      <c r="M38" s="68"/>
      <c r="N38" s="68"/>
      <c r="O38" s="22"/>
      <c r="P38" s="22"/>
      <c r="Q38" s="48"/>
      <c r="R38" s="48"/>
      <c r="S38" s="48"/>
      <c r="T38" s="48"/>
      <c r="U38" s="22"/>
      <c r="V38" s="22"/>
      <c r="W38" s="70"/>
      <c r="X38" s="70"/>
      <c r="Y38" s="70"/>
      <c r="Z38" s="70"/>
      <c r="AA38" s="22"/>
      <c r="AB38" s="22"/>
      <c r="AD38" s="64"/>
      <c r="AE38" s="64"/>
      <c r="AF38" s="64"/>
      <c r="AG38" s="64"/>
      <c r="AH38" s="64"/>
      <c r="AI38" s="22"/>
      <c r="AJ38" s="22"/>
    </row>
    <row r="39" spans="2:63" ht="14.25" customHeight="1">
      <c r="E39" s="69"/>
      <c r="F39" s="69"/>
      <c r="G39" s="69"/>
      <c r="H39" s="69"/>
      <c r="I39" s="22"/>
      <c r="J39" s="22"/>
      <c r="K39" s="68"/>
      <c r="L39" s="68"/>
      <c r="M39" s="68"/>
      <c r="N39" s="68"/>
      <c r="O39" s="22"/>
      <c r="P39" s="22"/>
      <c r="Q39" s="48"/>
      <c r="R39" s="48"/>
      <c r="S39" s="48"/>
      <c r="T39" s="48"/>
      <c r="U39" s="22"/>
      <c r="V39" s="22"/>
      <c r="W39" s="70"/>
      <c r="X39" s="70"/>
      <c r="Y39" s="70"/>
      <c r="Z39" s="70"/>
      <c r="AA39" s="22"/>
      <c r="AB39" s="22"/>
      <c r="AD39" s="64"/>
      <c r="AE39" s="64"/>
      <c r="AF39" s="64"/>
      <c r="AG39" s="64"/>
      <c r="AH39" s="64"/>
      <c r="AI39" s="22"/>
      <c r="AJ39" s="22"/>
    </row>
  </sheetData>
  <sheetProtection algorithmName="SHA-512" hashValue="7WC3LyViX/V8eX0CvKZctVM5uvTvBQwAT3LD2xRf61R8X7TXI7xVPfkHDN8omDraCJxwEhY8DjgbFwGuTr3Xbg==" saltValue="1ztKvjZxQzxdfCFf1D+etw==" spinCount="100000" sheet="1" selectLockedCells="1"/>
  <mergeCells count="85">
    <mergeCell ref="S33:T34"/>
    <mergeCell ref="Y33:Y34"/>
    <mergeCell ref="Z33:Z34"/>
    <mergeCell ref="AA33:AD34"/>
    <mergeCell ref="E29:H30"/>
    <mergeCell ref="I29:I30"/>
    <mergeCell ref="O29:O30"/>
    <mergeCell ref="J29:J30"/>
    <mergeCell ref="K29:N30"/>
    <mergeCell ref="T29:U30"/>
    <mergeCell ref="P29:S30"/>
    <mergeCell ref="V29:V30"/>
    <mergeCell ref="W29:Z30"/>
    <mergeCell ref="AA29:AA30"/>
    <mergeCell ref="AE33:AE34"/>
    <mergeCell ref="AG33:AL34"/>
    <mergeCell ref="C25:D26"/>
    <mergeCell ref="C29:D30"/>
    <mergeCell ref="AC21:AD22"/>
    <mergeCell ref="AC25:AD26"/>
    <mergeCell ref="AC29:AD30"/>
    <mergeCell ref="C33:D34"/>
    <mergeCell ref="E33:H34"/>
    <mergeCell ref="J33:J34"/>
    <mergeCell ref="M33:P34"/>
    <mergeCell ref="U33:X34"/>
    <mergeCell ref="I33:I34"/>
    <mergeCell ref="K33:L34"/>
    <mergeCell ref="Q33:Q34"/>
    <mergeCell ref="R33:R34"/>
    <mergeCell ref="C7:F8"/>
    <mergeCell ref="G7:G8"/>
    <mergeCell ref="H7:H8"/>
    <mergeCell ref="I7:L7"/>
    <mergeCell ref="M7:M8"/>
    <mergeCell ref="I8:L8"/>
    <mergeCell ref="AL7:AM8"/>
    <mergeCell ref="N7:Q8"/>
    <mergeCell ref="R7:R8"/>
    <mergeCell ref="Z7:Z8"/>
    <mergeCell ref="AA7:AD8"/>
    <mergeCell ref="AE7:AE8"/>
    <mergeCell ref="AF7:AI8"/>
    <mergeCell ref="W25:Z26"/>
    <mergeCell ref="AA25:AA26"/>
    <mergeCell ref="E25:H26"/>
    <mergeCell ref="I25:I26"/>
    <mergeCell ref="J25:J26"/>
    <mergeCell ref="P25:S26"/>
    <mergeCell ref="V25:V26"/>
    <mergeCell ref="K25:N26"/>
    <mergeCell ref="O25:O26"/>
    <mergeCell ref="T25:U26"/>
    <mergeCell ref="AN14:AO15"/>
    <mergeCell ref="I15:L15"/>
    <mergeCell ref="AC15:AF15"/>
    <mergeCell ref="AB14:AB15"/>
    <mergeCell ref="AC14:AF14"/>
    <mergeCell ref="AG14:AG15"/>
    <mergeCell ref="AH14:AK15"/>
    <mergeCell ref="AA14:AA15"/>
    <mergeCell ref="W14:Z15"/>
    <mergeCell ref="A1:V2"/>
    <mergeCell ref="AL14:AL15"/>
    <mergeCell ref="C21:D22"/>
    <mergeCell ref="C14:F15"/>
    <mergeCell ref="G14:G15"/>
    <mergeCell ref="H14:H15"/>
    <mergeCell ref="I14:L14"/>
    <mergeCell ref="M14:M15"/>
    <mergeCell ref="N14:Q15"/>
    <mergeCell ref="S14:T15"/>
    <mergeCell ref="E21:H22"/>
    <mergeCell ref="I21:I22"/>
    <mergeCell ref="K21:N22"/>
    <mergeCell ref="O21:O22"/>
    <mergeCell ref="P21:S22"/>
    <mergeCell ref="J21:J22"/>
    <mergeCell ref="T21:U22"/>
    <mergeCell ref="V21:V22"/>
    <mergeCell ref="W21:Z22"/>
    <mergeCell ref="AA21:AA22"/>
    <mergeCell ref="AJ7:AJ8"/>
    <mergeCell ref="U7:X8"/>
    <mergeCell ref="Y7:Y8"/>
  </mergeCells>
  <phoneticPr fontId="2"/>
  <pageMargins left="0.70866141732283472" right="0.70866141732283472" top="0.55118110236220474" bottom="0.55118110236220474" header="0.31496062992125984" footer="0.31496062992125984"/>
  <pageSetup paperSize="9" orientation="landscape" r:id="rId1"/>
  <headerFooter>
    <oddFooter>&amp;R&amp;14&amp;A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sheetPr>
  <dimension ref="A1:BK22"/>
  <sheetViews>
    <sheetView zoomScaleNormal="100" zoomScaleSheetLayoutView="100" workbookViewId="0">
      <selection activeCell="C7" sqref="C7:F8"/>
    </sheetView>
  </sheetViews>
  <sheetFormatPr defaultColWidth="2.625" defaultRowHeight="14.25" customHeight="1"/>
  <cols>
    <col min="1" max="7" width="2.625" style="3"/>
    <col min="8" max="8" width="2.625" style="3" customWidth="1"/>
    <col min="9" max="10" width="2.625" style="3"/>
    <col min="11" max="11" width="2.625" style="3" customWidth="1"/>
    <col min="12" max="12" width="2.625" style="3"/>
    <col min="13" max="13" width="2.625" style="3" customWidth="1"/>
    <col min="14" max="16" width="2.625" style="3"/>
    <col min="17" max="17" width="2.625" style="3" customWidth="1"/>
    <col min="18" max="28" width="2.625" style="3"/>
    <col min="29" max="29" width="2.625" style="3" customWidth="1"/>
    <col min="30" max="16384" width="2.625" style="3"/>
  </cols>
  <sheetData>
    <row r="1" spans="1:63" ht="14.25" customHeight="1">
      <c r="A1" s="246" t="s">
        <v>125</v>
      </c>
      <c r="B1" s="246"/>
      <c r="C1" s="246"/>
      <c r="D1" s="246"/>
      <c r="E1" s="246"/>
      <c r="F1" s="246"/>
      <c r="G1" s="246"/>
      <c r="H1" s="246"/>
      <c r="I1" s="246"/>
      <c r="J1" s="246"/>
      <c r="K1" s="246"/>
      <c r="L1" s="246"/>
      <c r="M1" s="246"/>
      <c r="N1" s="246"/>
      <c r="O1" s="246"/>
      <c r="P1" s="246"/>
      <c r="Q1" s="246"/>
      <c r="R1" s="246"/>
      <c r="S1" s="246"/>
      <c r="T1" s="246"/>
      <c r="U1" s="246"/>
      <c r="V1" s="246"/>
      <c r="AH1" s="22"/>
      <c r="AI1" s="22"/>
    </row>
    <row r="2" spans="1:63" ht="14.25" customHeight="1">
      <c r="A2" s="246"/>
      <c r="B2" s="246"/>
      <c r="C2" s="246"/>
      <c r="D2" s="246"/>
      <c r="E2" s="246"/>
      <c r="F2" s="246"/>
      <c r="G2" s="246"/>
      <c r="H2" s="246"/>
      <c r="I2" s="246"/>
      <c r="J2" s="246"/>
      <c r="K2" s="246"/>
      <c r="L2" s="246"/>
      <c r="M2" s="246"/>
      <c r="N2" s="246"/>
      <c r="O2" s="246"/>
      <c r="P2" s="246"/>
      <c r="Q2" s="246"/>
      <c r="R2" s="246"/>
      <c r="S2" s="246"/>
      <c r="T2" s="246"/>
      <c r="U2" s="246"/>
      <c r="V2" s="246"/>
      <c r="AH2" s="22"/>
      <c r="AI2" s="22"/>
    </row>
    <row r="3" spans="1:63" ht="14.25" customHeight="1">
      <c r="AH3" s="22"/>
      <c r="AI3" s="22"/>
    </row>
    <row r="4" spans="1:63" ht="14.25" customHeight="1">
      <c r="A4" s="3" t="s">
        <v>126</v>
      </c>
    </row>
    <row r="6" spans="1:63" ht="14.25" customHeight="1">
      <c r="B6" s="3" t="s">
        <v>114</v>
      </c>
      <c r="G6" s="75"/>
      <c r="K6" s="75"/>
      <c r="O6" s="75"/>
      <c r="S6" s="22"/>
      <c r="T6" s="22"/>
      <c r="U6" s="22"/>
      <c r="V6" s="22"/>
      <c r="W6" s="22"/>
      <c r="X6" s="22"/>
      <c r="Y6" s="22"/>
      <c r="Z6" s="22"/>
      <c r="AA6" s="22"/>
      <c r="AB6" s="22"/>
      <c r="AC6" s="22"/>
      <c r="AD6" s="22"/>
      <c r="AE6" s="22"/>
      <c r="AF6" s="22"/>
    </row>
    <row r="7" spans="1:63" ht="14.25" customHeight="1">
      <c r="C7" s="250">
        <f>SUM(基礎情報入力シート!V13:X17)</f>
        <v>0</v>
      </c>
      <c r="D7" s="250"/>
      <c r="E7" s="250"/>
      <c r="F7" s="250"/>
      <c r="G7" s="248" t="s">
        <v>2</v>
      </c>
      <c r="H7" s="248" t="s">
        <v>20</v>
      </c>
      <c r="I7" s="260">
        <v>1</v>
      </c>
      <c r="J7" s="260"/>
      <c r="K7" s="260"/>
      <c r="L7" s="260"/>
      <c r="M7" s="248" t="s">
        <v>10</v>
      </c>
      <c r="N7" s="250">
        <f>ROUNDDOWN(C7/22,0)</f>
        <v>0</v>
      </c>
      <c r="O7" s="250"/>
      <c r="P7" s="250"/>
      <c r="Q7" s="250"/>
      <c r="R7" s="248" t="s">
        <v>2</v>
      </c>
      <c r="S7" s="47"/>
      <c r="T7" s="287" t="s">
        <v>131</v>
      </c>
      <c r="U7" s="288"/>
      <c r="V7" s="48"/>
      <c r="W7" s="48"/>
      <c r="X7" s="47"/>
      <c r="Y7" s="22"/>
      <c r="Z7" s="48"/>
      <c r="AA7" s="48"/>
      <c r="AB7" s="48"/>
      <c r="AC7" s="48"/>
      <c r="AD7" s="22"/>
      <c r="AE7" s="22"/>
      <c r="AF7" s="22"/>
    </row>
    <row r="8" spans="1:63" ht="14.25" customHeight="1" thickBot="1">
      <c r="C8" s="250"/>
      <c r="D8" s="250"/>
      <c r="E8" s="250"/>
      <c r="F8" s="250"/>
      <c r="G8" s="248"/>
      <c r="H8" s="248"/>
      <c r="I8" s="261">
        <v>22</v>
      </c>
      <c r="J8" s="261"/>
      <c r="K8" s="261"/>
      <c r="L8" s="261"/>
      <c r="M8" s="248"/>
      <c r="N8" s="262"/>
      <c r="O8" s="262"/>
      <c r="P8" s="262"/>
      <c r="Q8" s="262"/>
      <c r="R8" s="248"/>
      <c r="S8" s="22"/>
      <c r="T8" s="289"/>
      <c r="U8" s="290"/>
      <c r="V8" s="50"/>
      <c r="W8" s="50"/>
      <c r="X8" s="79"/>
      <c r="Y8" s="22"/>
      <c r="Z8" s="48"/>
      <c r="AA8" s="48"/>
      <c r="AB8" s="48"/>
      <c r="AC8" s="48"/>
      <c r="AD8" s="22"/>
      <c r="AE8" s="22"/>
      <c r="AF8" s="22"/>
    </row>
    <row r="10" spans="1:63" ht="14.25" customHeight="1">
      <c r="A10" s="3" t="s">
        <v>180</v>
      </c>
    </row>
    <row r="12" spans="1:63" ht="14.25" customHeight="1">
      <c r="B12" s="3" t="s">
        <v>104</v>
      </c>
      <c r="E12" s="75"/>
      <c r="AC12" s="71"/>
    </row>
    <row r="13" spans="1:63" ht="14.25" customHeight="1">
      <c r="C13" s="267">
        <v>700</v>
      </c>
      <c r="D13" s="267"/>
      <c r="E13" s="267"/>
      <c r="F13" s="267"/>
      <c r="G13" s="248" t="s">
        <v>2</v>
      </c>
      <c r="H13" s="248" t="s">
        <v>20</v>
      </c>
      <c r="I13" s="218">
        <f>基礎情報入力シート!N9*基礎情報入力シート!N10</f>
        <v>0</v>
      </c>
      <c r="J13" s="218"/>
      <c r="K13" s="218"/>
      <c r="L13" s="218"/>
      <c r="M13" s="248" t="s">
        <v>72</v>
      </c>
      <c r="N13" s="248"/>
      <c r="O13" s="248" t="s">
        <v>10</v>
      </c>
      <c r="P13" s="250">
        <f>C13*I13</f>
        <v>0</v>
      </c>
      <c r="Q13" s="250"/>
      <c r="R13" s="250"/>
      <c r="S13" s="250"/>
      <c r="T13" s="248" t="s">
        <v>2</v>
      </c>
      <c r="V13" s="251" t="s">
        <v>132</v>
      </c>
      <c r="W13" s="252"/>
      <c r="AC13" s="71"/>
    </row>
    <row r="14" spans="1:63" ht="14.25" customHeight="1" thickBot="1">
      <c r="C14" s="267"/>
      <c r="D14" s="267"/>
      <c r="E14" s="267"/>
      <c r="F14" s="267"/>
      <c r="G14" s="248"/>
      <c r="H14" s="248"/>
      <c r="I14" s="218"/>
      <c r="J14" s="218"/>
      <c r="K14" s="218"/>
      <c r="L14" s="218"/>
      <c r="M14" s="248"/>
      <c r="N14" s="248"/>
      <c r="O14" s="248"/>
      <c r="P14" s="262"/>
      <c r="Q14" s="262"/>
      <c r="R14" s="262"/>
      <c r="S14" s="262"/>
      <c r="T14" s="248"/>
      <c r="V14" s="253"/>
      <c r="W14" s="254"/>
      <c r="Z14" s="77"/>
    </row>
    <row r="15" spans="1:63" ht="14.25" customHeight="1">
      <c r="AM15" s="75"/>
      <c r="AO15" s="53"/>
      <c r="AP15" s="53"/>
      <c r="AQ15" s="53"/>
      <c r="AR15" s="75"/>
      <c r="AT15" s="75"/>
      <c r="AU15" s="75"/>
      <c r="AV15" s="75"/>
      <c r="AW15" s="75"/>
      <c r="AX15" s="75"/>
      <c r="AY15" s="75"/>
      <c r="AZ15" s="55"/>
      <c r="BA15" s="55"/>
      <c r="BB15" s="55"/>
      <c r="BC15" s="55"/>
      <c r="BD15" s="75"/>
      <c r="BE15" s="75"/>
      <c r="BF15" s="77"/>
      <c r="BG15" s="77"/>
      <c r="BH15" s="77"/>
      <c r="BI15" s="77"/>
      <c r="BJ15" s="77"/>
    </row>
    <row r="16" spans="1:63" ht="14.25" customHeight="1">
      <c r="B16" s="3" t="s">
        <v>127</v>
      </c>
      <c r="AD16" s="62"/>
      <c r="AE16" s="62"/>
      <c r="AF16" s="62"/>
      <c r="AG16" s="62"/>
      <c r="AH16" s="62"/>
      <c r="AI16" s="74"/>
      <c r="BK16" s="75"/>
    </row>
    <row r="17" spans="2:63" ht="14.25" customHeight="1">
      <c r="B17" s="56"/>
      <c r="C17" s="287" t="s">
        <v>131</v>
      </c>
      <c r="D17" s="288"/>
      <c r="E17" s="267">
        <f>N7</f>
        <v>0</v>
      </c>
      <c r="F17" s="267"/>
      <c r="G17" s="267"/>
      <c r="H17" s="267"/>
      <c r="I17" s="248" t="s">
        <v>2</v>
      </c>
      <c r="J17" s="248" t="s">
        <v>118</v>
      </c>
      <c r="K17" s="248" t="s">
        <v>117</v>
      </c>
      <c r="L17" s="248"/>
      <c r="M17" s="248"/>
      <c r="N17" s="248"/>
      <c r="O17" s="248" t="s">
        <v>20</v>
      </c>
      <c r="P17" s="218">
        <f>基礎情報入力シート!N9*基礎情報入力シート!N10</f>
        <v>0</v>
      </c>
      <c r="Q17" s="218"/>
      <c r="R17" s="218"/>
      <c r="S17" s="218"/>
      <c r="T17" s="248" t="s">
        <v>72</v>
      </c>
      <c r="U17" s="248"/>
      <c r="V17" s="248" t="s">
        <v>10</v>
      </c>
      <c r="W17" s="250">
        <f>ROUNDDOWN(E17/7.75*P17,0)</f>
        <v>0</v>
      </c>
      <c r="X17" s="250"/>
      <c r="Y17" s="250"/>
      <c r="Z17" s="250"/>
      <c r="AA17" s="248" t="s">
        <v>2</v>
      </c>
      <c r="AC17" s="256" t="s">
        <v>133</v>
      </c>
      <c r="AD17" s="257"/>
      <c r="AE17" s="22"/>
      <c r="AF17" s="22"/>
      <c r="AG17" s="22"/>
      <c r="AH17" s="22"/>
      <c r="AI17" s="22"/>
      <c r="AJ17" s="22"/>
      <c r="BK17" s="22"/>
    </row>
    <row r="18" spans="2:63" ht="14.25" customHeight="1" thickBot="1">
      <c r="C18" s="289"/>
      <c r="D18" s="290"/>
      <c r="E18" s="267"/>
      <c r="F18" s="267"/>
      <c r="G18" s="267"/>
      <c r="H18" s="267"/>
      <c r="I18" s="248"/>
      <c r="J18" s="248"/>
      <c r="K18" s="248"/>
      <c r="L18" s="248"/>
      <c r="M18" s="248"/>
      <c r="N18" s="248"/>
      <c r="O18" s="248"/>
      <c r="P18" s="218"/>
      <c r="Q18" s="218"/>
      <c r="R18" s="218"/>
      <c r="S18" s="218"/>
      <c r="T18" s="248"/>
      <c r="U18" s="248"/>
      <c r="V18" s="248"/>
      <c r="W18" s="262"/>
      <c r="X18" s="262"/>
      <c r="Y18" s="262"/>
      <c r="Z18" s="262"/>
      <c r="AA18" s="248"/>
      <c r="AB18" s="22"/>
      <c r="AC18" s="258"/>
      <c r="AD18" s="259"/>
      <c r="AE18" s="64"/>
      <c r="AF18" s="64"/>
      <c r="AG18" s="64"/>
      <c r="AH18" s="64"/>
      <c r="AI18" s="22"/>
      <c r="AJ18" s="22"/>
    </row>
    <row r="19" spans="2:63" ht="14.25" customHeight="1">
      <c r="Z19" s="70"/>
      <c r="AA19" s="22"/>
      <c r="AB19" s="22"/>
      <c r="AD19" s="64"/>
      <c r="AE19" s="64"/>
      <c r="AF19" s="64"/>
      <c r="AG19" s="64"/>
      <c r="AH19" s="64"/>
      <c r="AI19" s="22"/>
      <c r="AJ19" s="22"/>
    </row>
    <row r="20" spans="2:63" ht="14.25" customHeight="1" thickBot="1">
      <c r="B20" s="3" t="s">
        <v>134</v>
      </c>
    </row>
    <row r="21" spans="2:63" ht="14.25" customHeight="1">
      <c r="C21" s="251" t="s">
        <v>132</v>
      </c>
      <c r="D21" s="252"/>
      <c r="E21" s="250">
        <f>P13</f>
        <v>0</v>
      </c>
      <c r="F21" s="250"/>
      <c r="G21" s="250"/>
      <c r="H21" s="250"/>
      <c r="I21" s="248" t="s">
        <v>2</v>
      </c>
      <c r="J21" s="248" t="s">
        <v>135</v>
      </c>
      <c r="K21" s="256" t="s">
        <v>133</v>
      </c>
      <c r="L21" s="257"/>
      <c r="M21" s="250">
        <f>W17</f>
        <v>0</v>
      </c>
      <c r="N21" s="250"/>
      <c r="O21" s="250"/>
      <c r="P21" s="250"/>
      <c r="Q21" s="248" t="s">
        <v>2</v>
      </c>
      <c r="R21" s="248" t="s">
        <v>10</v>
      </c>
      <c r="S21" s="274">
        <f>E21+M21</f>
        <v>0</v>
      </c>
      <c r="T21" s="275"/>
      <c r="U21" s="275"/>
      <c r="V21" s="276"/>
      <c r="W21" s="248" t="s">
        <v>2</v>
      </c>
      <c r="Y21" s="242" t="s">
        <v>108</v>
      </c>
      <c r="Z21" s="242"/>
      <c r="AA21" s="242"/>
      <c r="AB21" s="242"/>
      <c r="AC21" s="242"/>
      <c r="AD21" s="242"/>
    </row>
    <row r="22" spans="2:63" ht="14.25" customHeight="1" thickBot="1">
      <c r="C22" s="253"/>
      <c r="D22" s="254"/>
      <c r="E22" s="250"/>
      <c r="F22" s="250"/>
      <c r="G22" s="250"/>
      <c r="H22" s="250"/>
      <c r="I22" s="248"/>
      <c r="J22" s="248"/>
      <c r="K22" s="258"/>
      <c r="L22" s="259"/>
      <c r="M22" s="250"/>
      <c r="N22" s="250"/>
      <c r="O22" s="250"/>
      <c r="P22" s="250"/>
      <c r="Q22" s="248"/>
      <c r="R22" s="248"/>
      <c r="S22" s="277"/>
      <c r="T22" s="262"/>
      <c r="U22" s="262"/>
      <c r="V22" s="278"/>
      <c r="W22" s="248"/>
      <c r="Y22" s="255"/>
      <c r="Z22" s="255"/>
      <c r="AA22" s="255"/>
      <c r="AB22" s="255"/>
      <c r="AC22" s="255"/>
      <c r="AD22" s="255"/>
    </row>
  </sheetData>
  <sheetProtection algorithmName="SHA-512" hashValue="O5WP2a3hAyxCagJSqz1tk9KP+07szbg6rzDOKAEUfY6JofPTiMd0+Mus+nh2VW9bYd3OUdCaUayxb0Q410/fMQ==" saltValue="z1dnolEcN3dCOFi78yskSQ==" spinCount="100000" sheet="1" selectLockedCells="1"/>
  <mergeCells count="42">
    <mergeCell ref="T17:U18"/>
    <mergeCell ref="V17:V18"/>
    <mergeCell ref="W17:Z18"/>
    <mergeCell ref="AA17:AA18"/>
    <mergeCell ref="C17:D18"/>
    <mergeCell ref="I17:I18"/>
    <mergeCell ref="J17:J18"/>
    <mergeCell ref="K17:N18"/>
    <mergeCell ref="O17:O18"/>
    <mergeCell ref="P17:S18"/>
    <mergeCell ref="M13:N14"/>
    <mergeCell ref="V13:W14"/>
    <mergeCell ref="T13:T14"/>
    <mergeCell ref="AC17:AD18"/>
    <mergeCell ref="C21:D22"/>
    <mergeCell ref="E21:H22"/>
    <mergeCell ref="I21:I22"/>
    <mergeCell ref="J21:J22"/>
    <mergeCell ref="M21:P22"/>
    <mergeCell ref="K21:L22"/>
    <mergeCell ref="Q21:Q22"/>
    <mergeCell ref="R21:R22"/>
    <mergeCell ref="S21:V22"/>
    <mergeCell ref="W21:W22"/>
    <mergeCell ref="Y21:AD22"/>
    <mergeCell ref="E17:H18"/>
    <mergeCell ref="A1:V2"/>
    <mergeCell ref="C7:F8"/>
    <mergeCell ref="C13:F14"/>
    <mergeCell ref="G13:G14"/>
    <mergeCell ref="I13:L14"/>
    <mergeCell ref="O13:O14"/>
    <mergeCell ref="P13:S14"/>
    <mergeCell ref="T7:U8"/>
    <mergeCell ref="G7:G8"/>
    <mergeCell ref="H7:H8"/>
    <mergeCell ref="I7:L7"/>
    <mergeCell ref="M7:M8"/>
    <mergeCell ref="N7:Q8"/>
    <mergeCell ref="I8:L8"/>
    <mergeCell ref="R7:R8"/>
    <mergeCell ref="H13:H14"/>
  </mergeCells>
  <phoneticPr fontId="2"/>
  <pageMargins left="0.70866141732283472" right="0.70866141732283472" top="0.55118110236220474" bottom="0.55118110236220474" header="0.31496062992125984" footer="0.31496062992125984"/>
  <pageSetup paperSize="9" orientation="landscape" r:id="rId1"/>
  <headerFooter>
    <oddFooter>&amp;R&amp;14&amp;A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pageSetUpPr fitToPage="1"/>
  </sheetPr>
  <dimension ref="A1:M50"/>
  <sheetViews>
    <sheetView tabSelected="1" workbookViewId="0">
      <pane ySplit="2" topLeftCell="A3" activePane="bottomLeft" state="frozen"/>
      <selection pane="bottomLeft" activeCell="I23" sqref="I23"/>
    </sheetView>
  </sheetViews>
  <sheetFormatPr defaultColWidth="5.625" defaultRowHeight="13.5"/>
  <cols>
    <col min="1" max="1" width="7.125" bestFit="1" customWidth="1"/>
    <col min="4" max="13" width="15.125" customWidth="1"/>
  </cols>
  <sheetData>
    <row r="1" spans="1:13">
      <c r="B1" s="29">
        <f>COLUMN()</f>
        <v>2</v>
      </c>
      <c r="C1" s="29">
        <f>COLUMN()</f>
        <v>3</v>
      </c>
      <c r="D1" s="29">
        <f>COLUMN()</f>
        <v>4</v>
      </c>
      <c r="E1" s="29">
        <f>COLUMN()</f>
        <v>5</v>
      </c>
      <c r="F1" s="29">
        <f>COLUMN()</f>
        <v>6</v>
      </c>
      <c r="G1" s="29">
        <f>COLUMN()</f>
        <v>7</v>
      </c>
      <c r="H1" s="29">
        <f>COLUMN()</f>
        <v>8</v>
      </c>
      <c r="I1" s="29">
        <f>COLUMN()</f>
        <v>9</v>
      </c>
      <c r="J1" s="29">
        <f>COLUMN()</f>
        <v>10</v>
      </c>
      <c r="K1" s="29">
        <f>COLUMN()</f>
        <v>11</v>
      </c>
    </row>
    <row r="2" spans="1:13">
      <c r="A2" s="29" t="s">
        <v>82</v>
      </c>
      <c r="B2" s="35" t="s">
        <v>64</v>
      </c>
      <c r="C2" s="25" t="s">
        <v>66</v>
      </c>
      <c r="D2" s="27" t="s">
        <v>76</v>
      </c>
      <c r="E2" s="27" t="s">
        <v>81</v>
      </c>
      <c r="F2" s="27" t="s">
        <v>77</v>
      </c>
      <c r="G2" s="27" t="s">
        <v>78</v>
      </c>
      <c r="H2" s="27" t="s">
        <v>79</v>
      </c>
      <c r="I2" s="27" t="s">
        <v>175</v>
      </c>
      <c r="J2" s="27" t="s">
        <v>80</v>
      </c>
      <c r="K2" s="30" t="s">
        <v>12</v>
      </c>
      <c r="L2" s="31" t="s">
        <v>89</v>
      </c>
      <c r="M2" s="31" t="s">
        <v>90</v>
      </c>
    </row>
    <row r="3" spans="1:13">
      <c r="A3" s="29" t="str">
        <f t="shared" ref="A3:A50" si="0">B3&amp;C3</f>
        <v>54</v>
      </c>
      <c r="B3">
        <v>5</v>
      </c>
      <c r="C3">
        <v>4</v>
      </c>
      <c r="D3" s="26">
        <v>91.5</v>
      </c>
      <c r="E3" s="26">
        <v>7.5</v>
      </c>
      <c r="F3" s="26">
        <v>8</v>
      </c>
      <c r="G3" s="26">
        <v>46.6</v>
      </c>
      <c r="H3" s="26">
        <v>1.41</v>
      </c>
      <c r="I3" s="26">
        <v>0</v>
      </c>
      <c r="J3" s="26">
        <v>6</v>
      </c>
      <c r="K3" s="28">
        <v>15266</v>
      </c>
      <c r="L3" s="32">
        <v>1</v>
      </c>
      <c r="M3" s="32">
        <v>31</v>
      </c>
    </row>
    <row r="4" spans="1:13">
      <c r="A4" s="29" t="str">
        <f t="shared" si="0"/>
        <v>55</v>
      </c>
      <c r="B4">
        <v>5</v>
      </c>
      <c r="C4">
        <v>5</v>
      </c>
      <c r="D4" s="26">
        <v>91.5</v>
      </c>
      <c r="E4" s="26">
        <v>7.5</v>
      </c>
      <c r="F4" s="26">
        <v>8</v>
      </c>
      <c r="G4" s="26">
        <v>46.6</v>
      </c>
      <c r="H4" s="26">
        <v>1.41</v>
      </c>
      <c r="I4" s="26">
        <v>0</v>
      </c>
      <c r="J4" s="26">
        <v>6</v>
      </c>
      <c r="K4" s="28">
        <v>15266</v>
      </c>
      <c r="L4" s="32">
        <v>2</v>
      </c>
      <c r="M4" s="32">
        <v>28</v>
      </c>
    </row>
    <row r="5" spans="1:13">
      <c r="A5" s="29" t="str">
        <f t="shared" si="0"/>
        <v>56</v>
      </c>
      <c r="B5">
        <v>5</v>
      </c>
      <c r="C5">
        <v>6</v>
      </c>
      <c r="D5" s="26">
        <v>91.5</v>
      </c>
      <c r="E5" s="26">
        <v>7.5</v>
      </c>
      <c r="F5" s="26">
        <v>8</v>
      </c>
      <c r="G5" s="26">
        <v>46.6</v>
      </c>
      <c r="H5" s="26">
        <v>1.41</v>
      </c>
      <c r="I5" s="26">
        <v>0</v>
      </c>
      <c r="J5" s="26">
        <v>6</v>
      </c>
      <c r="K5" s="28">
        <v>15266</v>
      </c>
      <c r="L5" s="32">
        <v>3</v>
      </c>
      <c r="M5" s="32">
        <v>31</v>
      </c>
    </row>
    <row r="6" spans="1:13">
      <c r="A6" s="29" t="str">
        <f t="shared" si="0"/>
        <v>57</v>
      </c>
      <c r="B6">
        <v>5</v>
      </c>
      <c r="C6">
        <v>7</v>
      </c>
      <c r="D6" s="26">
        <v>91.5</v>
      </c>
      <c r="E6" s="26">
        <v>7.5</v>
      </c>
      <c r="F6" s="26">
        <v>8</v>
      </c>
      <c r="G6" s="26">
        <v>46.6</v>
      </c>
      <c r="H6" s="26">
        <v>1.41</v>
      </c>
      <c r="I6" s="26">
        <v>0</v>
      </c>
      <c r="J6" s="26">
        <v>6</v>
      </c>
      <c r="K6" s="28">
        <v>15266</v>
      </c>
      <c r="L6" s="32">
        <v>4</v>
      </c>
      <c r="M6" s="32">
        <v>30</v>
      </c>
    </row>
    <row r="7" spans="1:13">
      <c r="A7" s="29" t="str">
        <f t="shared" si="0"/>
        <v>58</v>
      </c>
      <c r="B7">
        <v>5</v>
      </c>
      <c r="C7">
        <v>8</v>
      </c>
      <c r="D7" s="26">
        <v>91.5</v>
      </c>
      <c r="E7" s="26">
        <v>7.5</v>
      </c>
      <c r="F7" s="26">
        <v>8</v>
      </c>
      <c r="G7" s="26">
        <v>46.6</v>
      </c>
      <c r="H7" s="26">
        <v>1.41</v>
      </c>
      <c r="I7" s="26">
        <v>0</v>
      </c>
      <c r="J7" s="26">
        <v>6</v>
      </c>
      <c r="K7" s="28">
        <v>15513</v>
      </c>
      <c r="L7" s="32">
        <v>5</v>
      </c>
      <c r="M7" s="32">
        <v>31</v>
      </c>
    </row>
    <row r="8" spans="1:13">
      <c r="A8" s="29" t="str">
        <f t="shared" si="0"/>
        <v>59</v>
      </c>
      <c r="B8">
        <v>5</v>
      </c>
      <c r="C8">
        <v>9</v>
      </c>
      <c r="D8" s="26">
        <v>91.5</v>
      </c>
      <c r="E8" s="26">
        <v>7.5</v>
      </c>
      <c r="F8" s="26">
        <v>8</v>
      </c>
      <c r="G8" s="26">
        <v>46.6</v>
      </c>
      <c r="H8" s="26">
        <v>1.41</v>
      </c>
      <c r="I8" s="26">
        <v>0</v>
      </c>
      <c r="J8" s="26">
        <v>6</v>
      </c>
      <c r="K8" s="28">
        <v>15513</v>
      </c>
      <c r="L8" s="32">
        <v>6</v>
      </c>
      <c r="M8" s="32">
        <v>30</v>
      </c>
    </row>
    <row r="9" spans="1:13">
      <c r="A9" s="29" t="str">
        <f t="shared" si="0"/>
        <v>510</v>
      </c>
      <c r="B9">
        <v>5</v>
      </c>
      <c r="C9">
        <v>10</v>
      </c>
      <c r="D9" s="26">
        <v>91.5</v>
      </c>
      <c r="E9" s="26">
        <v>7.5</v>
      </c>
      <c r="F9" s="26">
        <v>8</v>
      </c>
      <c r="G9" s="26">
        <v>46.6</v>
      </c>
      <c r="H9" s="26">
        <v>1.41</v>
      </c>
      <c r="I9" s="26">
        <v>0</v>
      </c>
      <c r="J9" s="26">
        <v>6</v>
      </c>
      <c r="K9" s="28">
        <v>15513</v>
      </c>
      <c r="L9" s="32">
        <v>7</v>
      </c>
      <c r="M9" s="32">
        <v>31</v>
      </c>
    </row>
    <row r="10" spans="1:13">
      <c r="A10" s="29" t="str">
        <f t="shared" si="0"/>
        <v>511</v>
      </c>
      <c r="B10">
        <v>5</v>
      </c>
      <c r="C10">
        <v>11</v>
      </c>
      <c r="D10" s="26">
        <v>91.5</v>
      </c>
      <c r="E10" s="26">
        <v>7.5</v>
      </c>
      <c r="F10" s="26">
        <v>8</v>
      </c>
      <c r="G10" s="26">
        <v>46.6</v>
      </c>
      <c r="H10" s="26">
        <v>1.41</v>
      </c>
      <c r="I10" s="26">
        <v>0</v>
      </c>
      <c r="J10" s="26">
        <v>6</v>
      </c>
      <c r="K10" s="28">
        <v>15513</v>
      </c>
      <c r="L10" s="32">
        <v>8</v>
      </c>
      <c r="M10" s="32">
        <v>31</v>
      </c>
    </row>
    <row r="11" spans="1:13">
      <c r="A11" s="29" t="str">
        <f t="shared" si="0"/>
        <v>512</v>
      </c>
      <c r="B11">
        <v>5</v>
      </c>
      <c r="C11">
        <v>12</v>
      </c>
      <c r="D11" s="26">
        <v>91.5</v>
      </c>
      <c r="E11" s="26">
        <v>7.5</v>
      </c>
      <c r="F11" s="26">
        <v>8</v>
      </c>
      <c r="G11" s="26">
        <v>46.6</v>
      </c>
      <c r="H11" s="26">
        <v>1.41</v>
      </c>
      <c r="I11" s="26">
        <v>0</v>
      </c>
      <c r="J11" s="26">
        <v>6</v>
      </c>
      <c r="K11" s="28">
        <v>15513</v>
      </c>
      <c r="L11" s="32">
        <v>9</v>
      </c>
      <c r="M11" s="32">
        <v>30</v>
      </c>
    </row>
    <row r="12" spans="1:13">
      <c r="A12" s="29" t="str">
        <f t="shared" si="0"/>
        <v>61</v>
      </c>
      <c r="B12">
        <v>6</v>
      </c>
      <c r="C12">
        <v>1</v>
      </c>
      <c r="D12" s="26">
        <v>91.5</v>
      </c>
      <c r="E12" s="26">
        <v>7.5</v>
      </c>
      <c r="F12" s="26">
        <v>8</v>
      </c>
      <c r="G12" s="26">
        <v>46.6</v>
      </c>
      <c r="H12" s="26">
        <v>1.41</v>
      </c>
      <c r="I12" s="26">
        <v>0</v>
      </c>
      <c r="J12" s="26">
        <v>6</v>
      </c>
      <c r="K12" s="28">
        <v>15513</v>
      </c>
      <c r="L12" s="32">
        <v>10</v>
      </c>
      <c r="M12" s="32">
        <v>31</v>
      </c>
    </row>
    <row r="13" spans="1:13">
      <c r="A13" s="29" t="str">
        <f t="shared" si="0"/>
        <v>62</v>
      </c>
      <c r="B13">
        <v>6</v>
      </c>
      <c r="C13">
        <v>2</v>
      </c>
      <c r="D13" s="26">
        <v>91.5</v>
      </c>
      <c r="E13" s="26">
        <v>7.5</v>
      </c>
      <c r="F13" s="26">
        <v>8</v>
      </c>
      <c r="G13" s="26">
        <v>46.6</v>
      </c>
      <c r="H13" s="26">
        <v>1.41</v>
      </c>
      <c r="I13" s="26">
        <v>0</v>
      </c>
      <c r="J13" s="26">
        <v>6</v>
      </c>
      <c r="K13" s="28">
        <v>15513</v>
      </c>
      <c r="L13" s="32">
        <v>11</v>
      </c>
      <c r="M13" s="32">
        <v>30</v>
      </c>
    </row>
    <row r="14" spans="1:13">
      <c r="A14" s="29" t="str">
        <f t="shared" si="0"/>
        <v>63</v>
      </c>
      <c r="B14">
        <v>6</v>
      </c>
      <c r="C14">
        <v>3</v>
      </c>
      <c r="D14" s="26">
        <v>91.5</v>
      </c>
      <c r="E14" s="26">
        <v>7.5</v>
      </c>
      <c r="F14" s="26">
        <v>8</v>
      </c>
      <c r="G14" s="26">
        <v>46.6</v>
      </c>
      <c r="H14" s="26">
        <v>1.41</v>
      </c>
      <c r="I14" s="26">
        <v>0</v>
      </c>
      <c r="J14" s="26">
        <v>6</v>
      </c>
      <c r="K14" s="28">
        <v>15513</v>
      </c>
      <c r="L14" s="32">
        <v>12</v>
      </c>
      <c r="M14" s="32">
        <v>31</v>
      </c>
    </row>
    <row r="15" spans="1:13">
      <c r="A15" s="29" t="str">
        <f t="shared" si="0"/>
        <v>64</v>
      </c>
      <c r="B15">
        <v>6</v>
      </c>
      <c r="C15">
        <v>4</v>
      </c>
      <c r="D15" s="26">
        <v>91.5</v>
      </c>
      <c r="E15" s="26">
        <v>7.5</v>
      </c>
      <c r="F15" s="26">
        <v>7.96</v>
      </c>
      <c r="G15" s="26">
        <v>46.6</v>
      </c>
      <c r="H15" s="26">
        <v>1.41</v>
      </c>
      <c r="I15" s="26">
        <v>0</v>
      </c>
      <c r="J15" s="26">
        <v>7</v>
      </c>
      <c r="K15" s="28">
        <v>15513</v>
      </c>
    </row>
    <row r="16" spans="1:13">
      <c r="A16" s="29" t="str">
        <f t="shared" si="0"/>
        <v>65</v>
      </c>
      <c r="B16">
        <v>6</v>
      </c>
      <c r="C16">
        <v>5</v>
      </c>
      <c r="D16" s="26">
        <v>91.5</v>
      </c>
      <c r="E16" s="26">
        <v>7.5</v>
      </c>
      <c r="F16" s="26">
        <v>7.96</v>
      </c>
      <c r="G16" s="26">
        <v>46.6</v>
      </c>
      <c r="H16" s="26">
        <v>1.41</v>
      </c>
      <c r="I16" s="26">
        <v>0</v>
      </c>
      <c r="J16" s="26">
        <v>7</v>
      </c>
      <c r="K16" s="28">
        <v>15513</v>
      </c>
    </row>
    <row r="17" spans="1:11">
      <c r="A17" s="29" t="str">
        <f t="shared" si="0"/>
        <v>66</v>
      </c>
      <c r="B17">
        <v>6</v>
      </c>
      <c r="C17">
        <v>6</v>
      </c>
      <c r="D17" s="26">
        <v>91.5</v>
      </c>
      <c r="E17" s="26">
        <v>7.5</v>
      </c>
      <c r="F17" s="26">
        <v>7.96</v>
      </c>
      <c r="G17" s="26">
        <v>46.6</v>
      </c>
      <c r="H17" s="26">
        <v>1.41</v>
      </c>
      <c r="I17" s="26">
        <v>0</v>
      </c>
      <c r="J17" s="26">
        <v>7</v>
      </c>
      <c r="K17" s="28">
        <v>15513</v>
      </c>
    </row>
    <row r="18" spans="1:11">
      <c r="A18" s="29" t="str">
        <f t="shared" si="0"/>
        <v>67</v>
      </c>
      <c r="B18">
        <v>6</v>
      </c>
      <c r="C18">
        <v>7</v>
      </c>
      <c r="D18" s="26">
        <v>91.5</v>
      </c>
      <c r="E18" s="26">
        <v>7.5</v>
      </c>
      <c r="F18" s="26">
        <v>7.96</v>
      </c>
      <c r="G18" s="26">
        <v>46.6</v>
      </c>
      <c r="H18" s="26">
        <v>1.41</v>
      </c>
      <c r="I18" s="26">
        <v>0</v>
      </c>
      <c r="J18" s="26">
        <v>7</v>
      </c>
      <c r="K18" s="28">
        <v>15513</v>
      </c>
    </row>
    <row r="19" spans="1:11">
      <c r="A19" s="29" t="str">
        <f t="shared" si="0"/>
        <v>68</v>
      </c>
      <c r="B19">
        <v>6</v>
      </c>
      <c r="C19">
        <v>8</v>
      </c>
      <c r="D19" s="26">
        <v>91.5</v>
      </c>
      <c r="E19" s="26">
        <v>7.5</v>
      </c>
      <c r="F19" s="26">
        <v>7.96</v>
      </c>
      <c r="G19" s="26">
        <v>46.6</v>
      </c>
      <c r="H19" s="26">
        <v>1.41</v>
      </c>
      <c r="I19" s="26">
        <v>0</v>
      </c>
      <c r="J19" s="26">
        <v>7</v>
      </c>
      <c r="K19" s="28">
        <v>15778</v>
      </c>
    </row>
    <row r="20" spans="1:11">
      <c r="A20" s="29" t="str">
        <f t="shared" si="0"/>
        <v>69</v>
      </c>
      <c r="B20">
        <v>6</v>
      </c>
      <c r="C20">
        <v>9</v>
      </c>
      <c r="D20" s="26">
        <v>91.5</v>
      </c>
      <c r="E20" s="26">
        <v>7.5</v>
      </c>
      <c r="F20" s="26">
        <v>7.96</v>
      </c>
      <c r="G20" s="26">
        <v>46.6</v>
      </c>
      <c r="H20" s="26">
        <v>1.41</v>
      </c>
      <c r="I20" s="26">
        <v>0</v>
      </c>
      <c r="J20" s="26">
        <v>7</v>
      </c>
      <c r="K20" s="28">
        <v>15778</v>
      </c>
    </row>
    <row r="21" spans="1:11">
      <c r="A21" s="29" t="str">
        <f t="shared" si="0"/>
        <v>610</v>
      </c>
      <c r="B21">
        <v>6</v>
      </c>
      <c r="C21">
        <v>10</v>
      </c>
      <c r="D21" s="26">
        <v>91.5</v>
      </c>
      <c r="E21" s="26">
        <v>7.5</v>
      </c>
      <c r="F21" s="26">
        <v>7.96</v>
      </c>
      <c r="G21" s="26">
        <v>46.6</v>
      </c>
      <c r="H21" s="26">
        <v>1.41</v>
      </c>
      <c r="I21" s="26">
        <v>0</v>
      </c>
      <c r="J21" s="26">
        <v>7</v>
      </c>
      <c r="K21" s="28">
        <v>15778</v>
      </c>
    </row>
    <row r="22" spans="1:11">
      <c r="A22" s="29" t="str">
        <f t="shared" si="0"/>
        <v>611</v>
      </c>
      <c r="B22">
        <v>6</v>
      </c>
      <c r="C22">
        <v>11</v>
      </c>
      <c r="D22" s="26">
        <v>91.5</v>
      </c>
      <c r="E22" s="26">
        <v>7.5</v>
      </c>
      <c r="F22" s="26">
        <v>7.96</v>
      </c>
      <c r="G22" s="26">
        <v>46.6</v>
      </c>
      <c r="H22" s="26">
        <v>1.41</v>
      </c>
      <c r="I22" s="26">
        <v>0</v>
      </c>
      <c r="J22" s="26">
        <v>7</v>
      </c>
      <c r="K22" s="28">
        <v>15778</v>
      </c>
    </row>
    <row r="23" spans="1:11">
      <c r="A23" s="29" t="str">
        <f t="shared" si="0"/>
        <v>612</v>
      </c>
      <c r="B23">
        <v>6</v>
      </c>
      <c r="C23">
        <v>12</v>
      </c>
      <c r="D23" s="26">
        <v>91.5</v>
      </c>
      <c r="E23" s="26">
        <v>7.5</v>
      </c>
      <c r="F23" s="26">
        <v>7.96</v>
      </c>
      <c r="G23" s="26">
        <v>46.6</v>
      </c>
      <c r="H23" s="26">
        <v>1.41</v>
      </c>
      <c r="I23" s="26">
        <v>0</v>
      </c>
      <c r="J23" s="26">
        <v>7</v>
      </c>
      <c r="K23" s="28">
        <v>15778</v>
      </c>
    </row>
    <row r="24" spans="1:11">
      <c r="A24" s="29" t="str">
        <f t="shared" si="0"/>
        <v>71</v>
      </c>
      <c r="B24">
        <v>7</v>
      </c>
      <c r="C24">
        <v>1</v>
      </c>
      <c r="D24" s="26">
        <v>91.5</v>
      </c>
      <c r="E24" s="26">
        <v>7.5</v>
      </c>
      <c r="F24" s="26">
        <v>7.96</v>
      </c>
      <c r="G24" s="26">
        <v>46.6</v>
      </c>
      <c r="H24" s="26">
        <v>1.41</v>
      </c>
      <c r="I24" s="26">
        <v>0</v>
      </c>
      <c r="J24" s="26">
        <v>7</v>
      </c>
      <c r="K24" s="28">
        <v>15778</v>
      </c>
    </row>
    <row r="25" spans="1:11">
      <c r="A25" s="29" t="str">
        <f t="shared" si="0"/>
        <v>72</v>
      </c>
      <c r="B25">
        <v>7</v>
      </c>
      <c r="C25">
        <v>2</v>
      </c>
      <c r="D25" s="26">
        <v>91.5</v>
      </c>
      <c r="E25" s="26">
        <v>7.5</v>
      </c>
      <c r="F25" s="26">
        <v>7.96</v>
      </c>
      <c r="G25" s="26">
        <v>46.6</v>
      </c>
      <c r="H25" s="26">
        <v>1.41</v>
      </c>
      <c r="I25" s="26">
        <v>0</v>
      </c>
      <c r="J25" s="26">
        <v>7</v>
      </c>
      <c r="K25" s="28">
        <v>15778</v>
      </c>
    </row>
    <row r="26" spans="1:11">
      <c r="A26" s="29" t="str">
        <f t="shared" si="0"/>
        <v>73</v>
      </c>
      <c r="B26">
        <v>7</v>
      </c>
      <c r="C26">
        <v>3</v>
      </c>
      <c r="D26" s="26">
        <v>91.5</v>
      </c>
      <c r="E26" s="26">
        <v>7.5</v>
      </c>
      <c r="F26" s="26">
        <v>7.96</v>
      </c>
      <c r="G26" s="26">
        <v>46.6</v>
      </c>
      <c r="H26" s="26">
        <v>1.41</v>
      </c>
      <c r="I26" s="26">
        <v>0</v>
      </c>
      <c r="J26" s="26">
        <v>7</v>
      </c>
      <c r="K26" s="28">
        <v>15778</v>
      </c>
    </row>
    <row r="27" spans="1:11">
      <c r="A27" s="29" t="str">
        <f t="shared" si="0"/>
        <v>74</v>
      </c>
      <c r="B27">
        <v>7</v>
      </c>
      <c r="C27">
        <v>4</v>
      </c>
      <c r="D27" s="26">
        <v>91.5</v>
      </c>
      <c r="E27" s="26">
        <v>7.5</v>
      </c>
      <c r="F27" s="26">
        <v>8.0399999999999991</v>
      </c>
      <c r="G27" s="26">
        <v>46.6</v>
      </c>
      <c r="H27" s="26">
        <v>1.41</v>
      </c>
      <c r="I27" s="26">
        <v>0</v>
      </c>
      <c r="J27" s="26">
        <v>7</v>
      </c>
      <c r="K27" s="28">
        <v>15778</v>
      </c>
    </row>
    <row r="28" spans="1:11">
      <c r="A28" s="29" t="str">
        <f t="shared" si="0"/>
        <v>75</v>
      </c>
      <c r="B28">
        <v>7</v>
      </c>
      <c r="C28">
        <v>5</v>
      </c>
      <c r="D28" s="26">
        <v>91.5</v>
      </c>
      <c r="E28" s="26">
        <v>7.5</v>
      </c>
      <c r="F28" s="26">
        <v>8.0399999999999991</v>
      </c>
      <c r="G28" s="26">
        <v>46.6</v>
      </c>
      <c r="H28" s="26">
        <v>1.41</v>
      </c>
      <c r="I28" s="26">
        <v>0</v>
      </c>
      <c r="J28" s="26">
        <v>7</v>
      </c>
      <c r="K28" s="28">
        <v>15778</v>
      </c>
    </row>
    <row r="29" spans="1:11">
      <c r="A29" s="29" t="str">
        <f t="shared" si="0"/>
        <v>76</v>
      </c>
      <c r="B29">
        <v>7</v>
      </c>
      <c r="C29">
        <v>6</v>
      </c>
      <c r="D29" s="26">
        <v>91.5</v>
      </c>
      <c r="E29" s="26">
        <v>7.5</v>
      </c>
      <c r="F29" s="26">
        <v>8.0399999999999991</v>
      </c>
      <c r="G29" s="26">
        <v>46.6</v>
      </c>
      <c r="H29" s="26">
        <v>1.41</v>
      </c>
      <c r="I29" s="26">
        <v>0</v>
      </c>
      <c r="J29" s="26">
        <v>7</v>
      </c>
      <c r="K29" s="28">
        <v>15778</v>
      </c>
    </row>
    <row r="30" spans="1:11">
      <c r="A30" s="29" t="str">
        <f t="shared" si="0"/>
        <v>77</v>
      </c>
      <c r="B30">
        <v>7</v>
      </c>
      <c r="C30">
        <v>7</v>
      </c>
      <c r="D30" s="26">
        <v>91.5</v>
      </c>
      <c r="E30" s="26">
        <v>7.5</v>
      </c>
      <c r="F30" s="26">
        <v>8.0399999999999991</v>
      </c>
      <c r="G30" s="26">
        <v>46.6</v>
      </c>
      <c r="H30" s="26">
        <v>1.41</v>
      </c>
      <c r="I30" s="26">
        <v>0</v>
      </c>
      <c r="J30" s="26">
        <v>7</v>
      </c>
      <c r="K30" s="28">
        <v>15778</v>
      </c>
    </row>
    <row r="31" spans="1:11">
      <c r="A31" s="29" t="str">
        <f t="shared" si="0"/>
        <v>78</v>
      </c>
      <c r="B31">
        <v>7</v>
      </c>
      <c r="C31">
        <v>8</v>
      </c>
      <c r="D31" s="26">
        <v>91.5</v>
      </c>
      <c r="E31" s="26">
        <v>7.5</v>
      </c>
      <c r="F31" s="26">
        <v>8.0399999999999991</v>
      </c>
      <c r="G31" s="26">
        <v>46.6</v>
      </c>
      <c r="H31" s="26">
        <v>1.41</v>
      </c>
      <c r="I31" s="26">
        <v>0</v>
      </c>
      <c r="J31" s="26">
        <v>7</v>
      </c>
      <c r="K31" s="28">
        <v>16207</v>
      </c>
    </row>
    <row r="32" spans="1:11">
      <c r="A32" s="29" t="str">
        <f t="shared" si="0"/>
        <v>79</v>
      </c>
      <c r="B32">
        <v>7</v>
      </c>
      <c r="C32">
        <v>9</v>
      </c>
      <c r="D32" s="26">
        <v>91.5</v>
      </c>
      <c r="E32" s="26">
        <v>7.5</v>
      </c>
      <c r="F32" s="26">
        <v>8.0399999999999991</v>
      </c>
      <c r="G32" s="26">
        <v>46.6</v>
      </c>
      <c r="H32" s="26">
        <v>1.41</v>
      </c>
      <c r="I32" s="26">
        <v>0</v>
      </c>
      <c r="J32" s="26">
        <v>7</v>
      </c>
      <c r="K32" s="28">
        <v>16207</v>
      </c>
    </row>
    <row r="33" spans="1:11">
      <c r="A33" s="29" t="str">
        <f t="shared" si="0"/>
        <v>710</v>
      </c>
      <c r="B33">
        <v>7</v>
      </c>
      <c r="C33">
        <v>10</v>
      </c>
      <c r="D33" s="26">
        <v>91.5</v>
      </c>
      <c r="E33" s="26">
        <v>7.5</v>
      </c>
      <c r="F33" s="26">
        <v>8.0399999999999991</v>
      </c>
      <c r="G33" s="26">
        <v>46.6</v>
      </c>
      <c r="H33" s="26">
        <v>1.41</v>
      </c>
      <c r="I33" s="26">
        <v>0</v>
      </c>
      <c r="J33" s="26">
        <v>7</v>
      </c>
      <c r="K33" s="28">
        <v>16207</v>
      </c>
    </row>
    <row r="34" spans="1:11">
      <c r="A34" s="29" t="str">
        <f t="shared" si="0"/>
        <v>711</v>
      </c>
      <c r="B34">
        <v>7</v>
      </c>
      <c r="C34">
        <v>11</v>
      </c>
      <c r="D34" s="26">
        <v>91.5</v>
      </c>
      <c r="E34" s="26">
        <v>7.5</v>
      </c>
      <c r="F34" s="26">
        <v>8.0399999999999991</v>
      </c>
      <c r="G34" s="26">
        <v>46.6</v>
      </c>
      <c r="H34" s="26">
        <v>1.41</v>
      </c>
      <c r="I34" s="26">
        <v>0</v>
      </c>
      <c r="J34" s="26">
        <v>7</v>
      </c>
      <c r="K34" s="28">
        <v>16207</v>
      </c>
    </row>
    <row r="35" spans="1:11">
      <c r="A35" s="29" t="str">
        <f t="shared" si="0"/>
        <v>712</v>
      </c>
      <c r="B35">
        <v>7</v>
      </c>
      <c r="C35">
        <v>12</v>
      </c>
      <c r="D35" s="26">
        <v>91.5</v>
      </c>
      <c r="E35" s="26">
        <v>7.5</v>
      </c>
      <c r="F35" s="26">
        <v>8.0399999999999991</v>
      </c>
      <c r="G35" s="26">
        <v>46.6</v>
      </c>
      <c r="H35" s="26">
        <v>1.41</v>
      </c>
      <c r="I35" s="26">
        <v>0</v>
      </c>
      <c r="J35" s="26">
        <v>7</v>
      </c>
      <c r="K35" s="28">
        <v>16207</v>
      </c>
    </row>
    <row r="36" spans="1:11">
      <c r="A36" s="29" t="str">
        <f t="shared" si="0"/>
        <v>81</v>
      </c>
      <c r="B36">
        <v>8</v>
      </c>
      <c r="C36">
        <v>1</v>
      </c>
      <c r="D36" s="26">
        <v>91.5</v>
      </c>
      <c r="E36" s="26">
        <v>7.5</v>
      </c>
      <c r="F36" s="26">
        <v>8.0399999999999991</v>
      </c>
      <c r="G36" s="26">
        <v>46.6</v>
      </c>
      <c r="H36" s="26">
        <v>1.41</v>
      </c>
      <c r="I36" s="26">
        <v>0</v>
      </c>
      <c r="J36" s="26">
        <v>7</v>
      </c>
      <c r="K36" s="28">
        <v>16207</v>
      </c>
    </row>
    <row r="37" spans="1:11">
      <c r="A37" s="29" t="str">
        <f t="shared" si="0"/>
        <v>82</v>
      </c>
      <c r="B37">
        <v>8</v>
      </c>
      <c r="C37">
        <v>2</v>
      </c>
      <c r="D37" s="26">
        <v>91.5</v>
      </c>
      <c r="E37" s="26">
        <v>7.5</v>
      </c>
      <c r="F37" s="26">
        <v>8.0399999999999991</v>
      </c>
      <c r="G37" s="26">
        <v>46.6</v>
      </c>
      <c r="H37" s="26">
        <v>1.41</v>
      </c>
      <c r="I37" s="26">
        <v>0</v>
      </c>
      <c r="J37" s="26">
        <v>7</v>
      </c>
      <c r="K37" s="28">
        <v>16207</v>
      </c>
    </row>
    <row r="38" spans="1:11">
      <c r="A38" s="29" t="str">
        <f t="shared" si="0"/>
        <v>83</v>
      </c>
      <c r="B38">
        <v>8</v>
      </c>
      <c r="C38">
        <v>3</v>
      </c>
      <c r="D38" s="26">
        <v>91.5</v>
      </c>
      <c r="E38" s="26">
        <v>7.5</v>
      </c>
      <c r="F38" s="26">
        <v>8.0399999999999991</v>
      </c>
      <c r="G38" s="26">
        <v>46.6</v>
      </c>
      <c r="H38" s="26">
        <v>1.41</v>
      </c>
      <c r="I38" s="26">
        <v>0</v>
      </c>
      <c r="J38" s="26">
        <v>7</v>
      </c>
      <c r="K38" s="28">
        <v>16207</v>
      </c>
    </row>
    <row r="39" spans="1:11">
      <c r="A39" s="29" t="str">
        <f t="shared" si="0"/>
        <v>84</v>
      </c>
      <c r="B39">
        <v>8</v>
      </c>
      <c r="C39">
        <v>4</v>
      </c>
      <c r="D39" s="26">
        <v>91.5</v>
      </c>
      <c r="E39" s="26">
        <v>7.5</v>
      </c>
      <c r="F39" s="26">
        <v>7.88</v>
      </c>
      <c r="G39" s="26">
        <v>46.6</v>
      </c>
      <c r="H39" s="26">
        <v>1.41</v>
      </c>
      <c r="I39">
        <v>1.1499999999999999</v>
      </c>
      <c r="J39" s="26">
        <v>7</v>
      </c>
      <c r="K39" s="28">
        <v>16207</v>
      </c>
    </row>
    <row r="40" spans="1:11">
      <c r="A40" s="29" t="str">
        <f t="shared" si="0"/>
        <v>85</v>
      </c>
      <c r="B40">
        <v>8</v>
      </c>
      <c r="C40">
        <v>5</v>
      </c>
      <c r="D40" s="26">
        <v>91.5</v>
      </c>
      <c r="E40" s="26">
        <v>7.5</v>
      </c>
      <c r="F40" s="26">
        <v>7.88</v>
      </c>
      <c r="G40" s="26">
        <v>46.6</v>
      </c>
      <c r="H40" s="26">
        <v>1.41</v>
      </c>
      <c r="I40">
        <v>1.1499999999999999</v>
      </c>
      <c r="J40" s="26">
        <v>7</v>
      </c>
      <c r="K40" s="28">
        <v>16207</v>
      </c>
    </row>
    <row r="41" spans="1:11">
      <c r="A41" s="29" t="str">
        <f t="shared" si="0"/>
        <v>86</v>
      </c>
      <c r="B41">
        <v>8</v>
      </c>
      <c r="C41">
        <v>6</v>
      </c>
      <c r="D41" s="26">
        <v>91.5</v>
      </c>
      <c r="E41" s="26">
        <v>7.5</v>
      </c>
      <c r="F41" s="26">
        <v>7.88</v>
      </c>
      <c r="G41" s="26">
        <v>46.6</v>
      </c>
      <c r="H41" s="26">
        <v>1.41</v>
      </c>
      <c r="I41">
        <v>1.1499999999999999</v>
      </c>
      <c r="J41" s="26">
        <v>7</v>
      </c>
      <c r="K41" s="28">
        <v>16207</v>
      </c>
    </row>
    <row r="42" spans="1:11">
      <c r="A42" s="29" t="str">
        <f t="shared" si="0"/>
        <v>87</v>
      </c>
      <c r="B42">
        <v>8</v>
      </c>
      <c r="C42">
        <v>7</v>
      </c>
      <c r="D42" s="26">
        <v>91.5</v>
      </c>
      <c r="E42" s="26">
        <v>7.5</v>
      </c>
      <c r="F42" s="26">
        <v>7.88</v>
      </c>
      <c r="G42" s="26">
        <v>46.6</v>
      </c>
      <c r="H42" s="26">
        <v>1.41</v>
      </c>
      <c r="I42">
        <v>1.1499999999999999</v>
      </c>
      <c r="J42" s="26">
        <v>7</v>
      </c>
      <c r="K42" s="28">
        <v>16207</v>
      </c>
    </row>
    <row r="43" spans="1:11">
      <c r="A43" s="29" t="str">
        <f t="shared" si="0"/>
        <v>88</v>
      </c>
      <c r="B43">
        <v>8</v>
      </c>
      <c r="C43">
        <v>8</v>
      </c>
      <c r="D43" s="26">
        <v>91.5</v>
      </c>
      <c r="E43" s="26">
        <v>7.5</v>
      </c>
      <c r="F43" s="26">
        <v>7.88</v>
      </c>
      <c r="G43" s="26">
        <v>46.6</v>
      </c>
      <c r="H43" s="26">
        <v>1.41</v>
      </c>
      <c r="I43">
        <v>1.1499999999999999</v>
      </c>
      <c r="J43" s="26">
        <v>7</v>
      </c>
      <c r="K43" s="28">
        <v>16646</v>
      </c>
    </row>
    <row r="44" spans="1:11">
      <c r="A44" s="29" t="str">
        <f t="shared" si="0"/>
        <v>89</v>
      </c>
      <c r="B44">
        <v>8</v>
      </c>
      <c r="C44">
        <v>9</v>
      </c>
      <c r="D44" s="26">
        <v>91.5</v>
      </c>
      <c r="E44" s="26">
        <v>7.5</v>
      </c>
      <c r="F44" s="26">
        <v>7.88</v>
      </c>
      <c r="G44" s="26">
        <v>46.6</v>
      </c>
      <c r="H44" s="26">
        <v>1.41</v>
      </c>
      <c r="I44">
        <v>1.1499999999999999</v>
      </c>
      <c r="J44" s="26">
        <v>7</v>
      </c>
      <c r="K44" s="28">
        <v>16646</v>
      </c>
    </row>
    <row r="45" spans="1:11">
      <c r="A45" s="29" t="str">
        <f t="shared" si="0"/>
        <v>810</v>
      </c>
      <c r="B45">
        <v>8</v>
      </c>
      <c r="C45">
        <v>10</v>
      </c>
      <c r="D45" s="26">
        <v>91.5</v>
      </c>
      <c r="E45" s="26">
        <v>7.5</v>
      </c>
      <c r="F45" s="26">
        <v>7.88</v>
      </c>
      <c r="G45" s="26">
        <v>46.6</v>
      </c>
      <c r="H45" s="26">
        <v>1.41</v>
      </c>
      <c r="I45">
        <v>1.1499999999999999</v>
      </c>
      <c r="J45" s="26">
        <v>7</v>
      </c>
      <c r="K45" s="28">
        <v>16646</v>
      </c>
    </row>
    <row r="46" spans="1:11">
      <c r="A46" s="29" t="str">
        <f t="shared" si="0"/>
        <v>811</v>
      </c>
      <c r="B46">
        <v>8</v>
      </c>
      <c r="C46">
        <v>11</v>
      </c>
      <c r="D46" s="26">
        <v>91.5</v>
      </c>
      <c r="E46" s="26">
        <v>7.5</v>
      </c>
      <c r="F46" s="26">
        <v>7.88</v>
      </c>
      <c r="G46" s="26">
        <v>46.6</v>
      </c>
      <c r="H46" s="26">
        <v>1.41</v>
      </c>
      <c r="I46">
        <v>1.1499999999999999</v>
      </c>
      <c r="J46" s="26">
        <v>7</v>
      </c>
      <c r="K46" s="28">
        <v>16646</v>
      </c>
    </row>
    <row r="47" spans="1:11">
      <c r="A47" s="29" t="str">
        <f t="shared" si="0"/>
        <v>812</v>
      </c>
      <c r="B47">
        <v>8</v>
      </c>
      <c r="C47">
        <v>12</v>
      </c>
      <c r="D47" s="26">
        <v>91.5</v>
      </c>
      <c r="E47" s="26">
        <v>7.5</v>
      </c>
      <c r="F47" s="26">
        <v>7.88</v>
      </c>
      <c r="G47" s="26">
        <v>46.6</v>
      </c>
      <c r="H47" s="26">
        <v>1.41</v>
      </c>
      <c r="I47">
        <v>1.1499999999999999</v>
      </c>
      <c r="J47" s="26">
        <v>7</v>
      </c>
      <c r="K47" s="28">
        <v>16646</v>
      </c>
    </row>
    <row r="48" spans="1:11">
      <c r="A48" s="29" t="str">
        <f t="shared" si="0"/>
        <v>91</v>
      </c>
      <c r="B48">
        <v>9</v>
      </c>
      <c r="C48">
        <v>1</v>
      </c>
      <c r="D48" s="26">
        <v>91.5</v>
      </c>
      <c r="E48" s="26">
        <v>7.5</v>
      </c>
      <c r="F48" s="26">
        <v>7.88</v>
      </c>
      <c r="G48" s="26">
        <v>46.6</v>
      </c>
      <c r="H48" s="26">
        <v>1.41</v>
      </c>
      <c r="I48">
        <v>1.1499999999999999</v>
      </c>
      <c r="J48" s="26">
        <v>7</v>
      </c>
      <c r="K48" s="28">
        <v>16646</v>
      </c>
    </row>
    <row r="49" spans="1:11">
      <c r="A49" s="29" t="str">
        <f t="shared" si="0"/>
        <v>92</v>
      </c>
      <c r="B49">
        <v>9</v>
      </c>
      <c r="C49">
        <v>2</v>
      </c>
      <c r="D49" s="26">
        <v>91.5</v>
      </c>
      <c r="E49" s="26">
        <v>7.5</v>
      </c>
      <c r="F49" s="26">
        <v>7.88</v>
      </c>
      <c r="G49" s="26">
        <v>46.6</v>
      </c>
      <c r="H49" s="26">
        <v>1.41</v>
      </c>
      <c r="I49">
        <v>1.1499999999999999</v>
      </c>
      <c r="J49" s="26">
        <v>7</v>
      </c>
      <c r="K49" s="28">
        <v>16646</v>
      </c>
    </row>
    <row r="50" spans="1:11">
      <c r="A50" s="29" t="str">
        <f t="shared" si="0"/>
        <v>93</v>
      </c>
      <c r="B50">
        <v>9</v>
      </c>
      <c r="C50">
        <v>3</v>
      </c>
      <c r="D50" s="26">
        <v>91.5</v>
      </c>
      <c r="E50" s="26">
        <v>7.5</v>
      </c>
      <c r="F50" s="26">
        <v>7.88</v>
      </c>
      <c r="G50" s="26">
        <v>46.6</v>
      </c>
      <c r="H50" s="26">
        <v>1.41</v>
      </c>
      <c r="I50">
        <v>1.1499999999999999</v>
      </c>
      <c r="J50" s="26">
        <v>7</v>
      </c>
      <c r="K50" s="28">
        <v>16646</v>
      </c>
    </row>
  </sheetData>
  <sheetProtection algorithmName="SHA-512" hashValue="m7UxQcByYOLMOUXG2PlH3uWBx0ZDHnUM9OPo9ywvY7giXh8VUxLS552ZOPvOvenWj/qtQHF7VQwJhRCMRBFq5Q==" saltValue="yStXv3n+0yj5lZfYDRqB/g==" spinCount="100000" sheet="1" selectLockedCells="1" selectUnlockedCells="1"/>
  <phoneticPr fontId="2"/>
  <pageMargins left="0.7" right="0.7" top="0.75" bottom="0.75" header="0.3" footer="0.3"/>
  <pageSetup paperSize="9" scale="52"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基礎情報入力シート</vt:lpstr>
      <vt:lpstr>控除額の算定表</vt:lpstr>
      <vt:lpstr>日単位_フルタイム</vt:lpstr>
      <vt:lpstr>日単位_短時間</vt:lpstr>
      <vt:lpstr>時間単位_フルタイム</vt:lpstr>
      <vt:lpstr>時間単位_短時間</vt:lpstr>
      <vt:lpstr>掛金率等計算シート</vt:lpstr>
      <vt:lpstr>基礎情報入力シート!Print_Area</vt:lpstr>
      <vt:lpstr>時間単位_フルタイム!Print_Area</vt:lpstr>
      <vt:lpstr>時間単位_短時間!Print_Area</vt:lpstr>
      <vt:lpstr>日単位_フルタイム!Print_Area</vt:lpstr>
      <vt:lpstr>日単位_短時間!Print_Area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N4F4-05</dc:creator>
  <cp:lastModifiedBy>福利課003</cp:lastModifiedBy>
  <cp:lastPrinted>2026-07-31T05:49:57Z</cp:lastPrinted>
  <dcterms:created xsi:type="dcterms:W3CDTF">1997-01-08T22:48:59Z</dcterms:created>
  <dcterms:modified xsi:type="dcterms:W3CDTF">2026-07-31T05:57:32Z</dcterms:modified>
</cp:coreProperties>
</file>