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hukuri\share-hukuri\4.共済経理・貸付班\共互貸付\02　全繰・一繰\一部繰上\一繰シミュレーター\2027年1月一繰\"/>
    </mc:Choice>
  </mc:AlternateContent>
  <xr:revisionPtr revIDLastSave="0" documentId="13_ncr:1_{DF7F1616-5D3F-4C50-9CDE-AFA99F5A3361}" xr6:coauthVersionLast="47" xr6:coauthVersionMax="47" xr10:uidLastSave="{00000000-0000-0000-0000-000000000000}"/>
  <workbookProtection workbookAlgorithmName="SHA-512" workbookHashValue="kBHHZIB6OpemC/prbag5Q2WF77RdMSGrNFN507869LQIl0VcLNnephmUlEK2zJBg7W1yhCMD9YynakD9STlhRg==" workbookSaltValue="BRWppGy986ttWTF404yM+g==" workbookSpinCount="100000" lockStructure="1"/>
  <bookViews>
    <workbookView xWindow="1905" yWindow="1905" windowWidth="18480" windowHeight="11535" xr2:uid="{00000000-000D-0000-FFFF-FFFF00000000}"/>
  </bookViews>
  <sheets>
    <sheet name="入力フォーム" sheetId="7" r:id="rId1"/>
    <sheet name="互助一部繰上償還申出書" sheetId="9" r:id="rId2"/>
    <sheet name="計算用" sheetId="1" state="hidden" r:id="rId3"/>
    <sheet name="賦金率表" sheetId="8" state="hidden" r:id="rId4"/>
  </sheets>
  <definedNames>
    <definedName name="_xlnm.Print_Area" localSheetId="2">計算用!$G$2:$O$14</definedName>
    <definedName name="_xlnm.Print_Area" localSheetId="1">互助一部繰上償還申出書!$A$1:$AC$45</definedName>
    <definedName name="_xlnm.Print_Area" localSheetId="0">入力フォーム!$A$1:$H$30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8" l="1"/>
  <c r="B4" i="8" s="1"/>
  <c r="F3" i="7"/>
  <c r="S14" i="9" s="1"/>
  <c r="B3" i="1"/>
  <c r="B19" i="1"/>
  <c r="B21" i="1"/>
  <c r="B20" i="1"/>
  <c r="B24" i="1" s="1"/>
  <c r="B33" i="1"/>
  <c r="G2" i="8"/>
  <c r="E173" i="8" s="1"/>
  <c r="E51" i="8"/>
  <c r="B2" i="1"/>
  <c r="B17" i="1"/>
  <c r="C17" i="9"/>
  <c r="B8" i="1"/>
  <c r="B15" i="1" s="1"/>
  <c r="S18" i="9"/>
  <c r="P18" i="9"/>
  <c r="B6" i="1"/>
  <c r="B27" i="1"/>
  <c r="D30" i="7" s="1"/>
  <c r="B9" i="1"/>
  <c r="B10" i="1"/>
  <c r="B11" i="1"/>
  <c r="B12" i="1"/>
  <c r="B13" i="1"/>
  <c r="B14" i="1"/>
  <c r="B4" i="1"/>
  <c r="B5" i="1"/>
  <c r="D17" i="7" s="1"/>
  <c r="Q18" i="9"/>
  <c r="F4" i="7"/>
  <c r="X14" i="9" s="1"/>
  <c r="Z14" i="9"/>
  <c r="Y14" i="9"/>
  <c r="F2" i="7"/>
  <c r="V10" i="9" s="1"/>
  <c r="X10" i="9"/>
  <c r="F1" i="7"/>
  <c r="R10" i="9" s="1"/>
  <c r="S10" i="9"/>
  <c r="R18" i="9"/>
  <c r="J18" i="9"/>
  <c r="K18" i="9"/>
  <c r="L18" i="9"/>
  <c r="M18" i="9"/>
  <c r="N18" i="9"/>
  <c r="O18" i="9"/>
  <c r="D15" i="7"/>
  <c r="B199" i="8"/>
  <c r="B335" i="8"/>
  <c r="B315" i="8"/>
  <c r="B326" i="8"/>
  <c r="B236" i="8"/>
  <c r="B357" i="8"/>
  <c r="B336" i="8"/>
  <c r="B282" i="8"/>
  <c r="B218" i="8"/>
  <c r="B208" i="8"/>
  <c r="B361" i="8"/>
  <c r="B306" i="8"/>
  <c r="B285" i="8"/>
  <c r="B200" i="8"/>
  <c r="B227" i="8"/>
  <c r="B307" i="8"/>
  <c r="B313" i="8"/>
  <c r="B281" i="8"/>
  <c r="B238" i="8"/>
  <c r="B217" i="8"/>
  <c r="B347" i="8"/>
  <c r="B303" i="8"/>
  <c r="B215" i="8"/>
  <c r="B205" i="8"/>
  <c r="B343" i="8"/>
  <c r="B299" i="8"/>
  <c r="B211" i="8"/>
  <c r="E185" i="8"/>
  <c r="E241" i="8"/>
  <c r="E329" i="8"/>
  <c r="E132" i="8"/>
  <c r="E308" i="8"/>
  <c r="E20" i="8"/>
  <c r="E222" i="8"/>
  <c r="E186" i="8"/>
  <c r="E9" i="8"/>
  <c r="E85" i="8"/>
  <c r="E171" i="8"/>
  <c r="E247" i="8"/>
  <c r="E199" i="8"/>
  <c r="E119" i="8"/>
  <c r="E103" i="8"/>
  <c r="E71" i="8"/>
  <c r="E56" i="8"/>
  <c r="E88" i="8"/>
  <c r="E194" i="8"/>
  <c r="B1" i="1"/>
  <c r="C8" i="1" s="1"/>
  <c r="C15" i="1" s="1"/>
  <c r="D19" i="7" s="1"/>
  <c r="E134" i="8"/>
  <c r="E97" i="8"/>
  <c r="E193" i="8"/>
  <c r="E225" i="8"/>
  <c r="E257" i="8"/>
  <c r="E289" i="8"/>
  <c r="E164" i="8"/>
  <c r="E228" i="8"/>
  <c r="E292" i="8"/>
  <c r="E356" i="8"/>
  <c r="E190" i="8"/>
  <c r="E172" i="8"/>
  <c r="E326" i="8"/>
  <c r="E304" i="8"/>
  <c r="E176" i="8"/>
  <c r="E327" i="8"/>
  <c r="E263" i="8"/>
  <c r="E87" i="8"/>
  <c r="E151" i="8"/>
  <c r="E215" i="8"/>
  <c r="E295" i="8"/>
  <c r="E102" i="8"/>
  <c r="E11" i="8"/>
  <c r="E105" i="8"/>
  <c r="E363" i="8"/>
  <c r="E338" i="8"/>
  <c r="E318" i="8"/>
  <c r="E38" i="8"/>
  <c r="E211" i="8"/>
  <c r="E83" i="8"/>
  <c r="E39" i="8"/>
  <c r="E268" i="8"/>
  <c r="E309" i="8"/>
  <c r="E337" i="8"/>
  <c r="V14" i="9"/>
  <c r="E307" i="8"/>
  <c r="B264" i="8"/>
  <c r="B318" i="8"/>
  <c r="B197" i="8"/>
  <c r="B330" i="8"/>
  <c r="B220" i="8"/>
  <c r="B271" i="8"/>
  <c r="B267" i="8"/>
  <c r="B16" i="8"/>
  <c r="B24" i="8"/>
  <c r="B40" i="8"/>
  <c r="B48" i="8"/>
  <c r="B64" i="8"/>
  <c r="B72" i="8"/>
  <c r="B88" i="8"/>
  <c r="B96" i="8"/>
  <c r="B112" i="8"/>
  <c r="B120" i="8"/>
  <c r="B168" i="8"/>
  <c r="B6" i="8"/>
  <c r="B18" i="8"/>
  <c r="B42" i="8"/>
  <c r="B58" i="8"/>
  <c r="B90" i="8"/>
  <c r="B106" i="8"/>
  <c r="B138" i="8"/>
  <c r="B154" i="8"/>
  <c r="B7" i="8"/>
  <c r="B19" i="8"/>
  <c r="B47" i="8"/>
  <c r="B63" i="8"/>
  <c r="B91" i="8"/>
  <c r="B107" i="8"/>
  <c r="B13" i="8"/>
  <c r="B21" i="8"/>
  <c r="B69" i="8"/>
  <c r="B85" i="8"/>
  <c r="B93" i="8"/>
  <c r="B109" i="8"/>
  <c r="B117" i="8"/>
  <c r="B133" i="8"/>
  <c r="B141" i="8"/>
  <c r="B157" i="8"/>
  <c r="B165" i="8"/>
  <c r="B181" i="8"/>
  <c r="B30" i="8"/>
  <c r="B62" i="8"/>
  <c r="B78" i="8"/>
  <c r="B86" i="8"/>
  <c r="B110" i="8"/>
  <c r="B126" i="8"/>
  <c r="B134" i="8"/>
  <c r="B31" i="8"/>
  <c r="B51" i="8"/>
  <c r="B59" i="8"/>
  <c r="B87" i="8"/>
  <c r="B103" i="8"/>
  <c r="B115" i="8"/>
  <c r="B139" i="8"/>
  <c r="B171" i="8"/>
  <c r="B127" i="8"/>
  <c r="B175" i="8"/>
  <c r="B147" i="8"/>
  <c r="B163" i="8"/>
  <c r="B151" i="8"/>
  <c r="B183" i="8"/>
  <c r="B302" i="8"/>
  <c r="B259" i="8"/>
  <c r="B232" i="8"/>
  <c r="B350" i="8"/>
  <c r="B224" i="8"/>
  <c r="B266" i="8"/>
  <c r="B293" i="8"/>
  <c r="B198" i="8"/>
  <c r="B257" i="8"/>
  <c r="B284" i="8"/>
  <c r="B237" i="8"/>
  <c r="B223" i="8"/>
  <c r="B280" i="8"/>
  <c r="B320" i="8"/>
  <c r="B362" i="8"/>
  <c r="B204" i="8"/>
  <c r="B268" i="8"/>
  <c r="B310" i="8"/>
  <c r="B332" i="8"/>
  <c r="B311" i="8"/>
  <c r="B22" i="1"/>
  <c r="E26" i="7"/>
  <c r="F17" i="9"/>
  <c r="B23" i="1"/>
  <c r="E25" i="7"/>
  <c r="B194" i="8"/>
  <c r="E202" i="8"/>
  <c r="E297" i="8"/>
  <c r="E127" i="8"/>
  <c r="E120" i="8"/>
  <c r="E118" i="8"/>
  <c r="E144" i="8"/>
  <c r="E122" i="8"/>
  <c r="E182" i="8"/>
  <c r="E346" i="8"/>
  <c r="E315" i="8"/>
  <c r="E234" i="8"/>
  <c r="E242" i="8"/>
  <c r="E18" i="8"/>
  <c r="E112" i="8"/>
  <c r="E155" i="8"/>
  <c r="E109" i="8"/>
  <c r="E100" i="8"/>
  <c r="E44" i="8"/>
  <c r="E180" i="8"/>
  <c r="E265" i="8"/>
  <c r="E89" i="8"/>
  <c r="E179" i="8"/>
  <c r="E314" i="8"/>
  <c r="E340" i="8"/>
  <c r="E345" i="8"/>
  <c r="E217" i="8"/>
  <c r="E21" i="8"/>
  <c r="E6" i="8"/>
  <c r="E267" i="8"/>
  <c r="E248" i="8"/>
  <c r="E238" i="8"/>
  <c r="E27" i="8"/>
  <c r="E223" i="8"/>
  <c r="E336" i="8"/>
  <c r="E19" i="8"/>
  <c r="E42" i="8"/>
  <c r="E206" i="8"/>
  <c r="E251" i="8"/>
  <c r="E302" i="8"/>
  <c r="E128" i="8"/>
  <c r="E300" i="8"/>
  <c r="E330" i="8"/>
  <c r="E355" i="8"/>
  <c r="E298" i="8"/>
  <c r="E125" i="8"/>
  <c r="E68" i="8"/>
  <c r="E74" i="8"/>
  <c r="E212" i="8"/>
  <c r="E281" i="8"/>
  <c r="E121" i="8"/>
  <c r="E290" i="8"/>
  <c r="B289" i="8"/>
  <c r="B341" i="8"/>
  <c r="B295" i="8"/>
  <c r="B230" i="8"/>
  <c r="B245" i="8"/>
  <c r="B265" i="8"/>
  <c r="B189" i="8"/>
  <c r="B167" i="8"/>
  <c r="B131" i="8"/>
  <c r="B155" i="8"/>
  <c r="B95" i="8"/>
  <c r="B43" i="8"/>
  <c r="B166" i="8"/>
  <c r="B118" i="8"/>
  <c r="B70" i="8"/>
  <c r="B10" i="8"/>
  <c r="B161" i="8"/>
  <c r="B65" i="8"/>
  <c r="B41" i="8"/>
  <c r="B17" i="8"/>
  <c r="B99" i="8"/>
  <c r="B55" i="8"/>
  <c r="B15" i="8"/>
  <c r="B146" i="8"/>
  <c r="B98" i="8"/>
  <c r="B50" i="8"/>
  <c r="B14" i="8"/>
  <c r="B164" i="8"/>
  <c r="B140" i="8"/>
  <c r="B116" i="8"/>
  <c r="B92" i="8"/>
  <c r="B68" i="8"/>
  <c r="B44" i="8"/>
  <c r="B20" i="8"/>
  <c r="B210" i="8"/>
  <c r="B269" i="8"/>
  <c r="B216" i="8"/>
  <c r="B319" i="8"/>
  <c r="B191" i="8"/>
  <c r="B327" i="8"/>
  <c r="B228" i="8"/>
  <c r="B292" i="8"/>
  <c r="B339" i="8"/>
  <c r="B207" i="8"/>
  <c r="B296" i="8"/>
  <c r="B233" i="8"/>
  <c r="B340" i="8"/>
  <c r="B213" i="8"/>
  <c r="B272" i="8"/>
  <c r="B346" i="8"/>
  <c r="B241" i="8"/>
  <c r="B246" i="8"/>
  <c r="B298" i="8"/>
  <c r="B342" i="8"/>
  <c r="B352" i="8"/>
  <c r="B202" i="8"/>
  <c r="B360" i="8"/>
  <c r="B323" i="8"/>
  <c r="B135" i="8"/>
  <c r="B159" i="8"/>
  <c r="B123" i="8"/>
  <c r="B79" i="8"/>
  <c r="B23" i="8"/>
  <c r="B150" i="8"/>
  <c r="B102" i="8"/>
  <c r="B54" i="8"/>
  <c r="B177" i="8"/>
  <c r="B153" i="8"/>
  <c r="B57" i="8"/>
  <c r="B33" i="8"/>
  <c r="B9" i="8"/>
  <c r="B83" i="8"/>
  <c r="B39" i="8"/>
  <c r="B178" i="8"/>
  <c r="B130" i="8"/>
  <c r="B82" i="8"/>
  <c r="B34" i="8"/>
  <c r="B180" i="8"/>
  <c r="B156" i="8"/>
  <c r="B132" i="8"/>
  <c r="B108" i="8"/>
  <c r="B84" i="8"/>
  <c r="B60" i="8"/>
  <c r="B36" i="8"/>
  <c r="B12" i="8"/>
  <c r="B184" i="8"/>
  <c r="B235" i="8"/>
  <c r="B333" i="8"/>
  <c r="B239" i="8"/>
  <c r="B185" i="8"/>
  <c r="B249" i="8"/>
  <c r="B324" i="8"/>
  <c r="B291" i="8"/>
  <c r="B221" i="8"/>
  <c r="B338" i="8"/>
  <c r="B276" i="8"/>
  <c r="B203" i="8"/>
  <c r="B234" i="8"/>
  <c r="B304" i="8"/>
  <c r="B193" i="8"/>
  <c r="B273" i="8"/>
  <c r="B348" i="8"/>
  <c r="B277" i="8"/>
  <c r="B316" i="8"/>
  <c r="B325" i="8"/>
  <c r="B187" i="8"/>
  <c r="B317" i="8"/>
  <c r="B345" i="8"/>
  <c r="B179" i="8"/>
  <c r="B143" i="8"/>
  <c r="B119" i="8"/>
  <c r="B67" i="8"/>
  <c r="B11" i="8"/>
  <c r="B142" i="8"/>
  <c r="B94" i="8"/>
  <c r="B46" i="8"/>
  <c r="B173" i="8"/>
  <c r="B149" i="8"/>
  <c r="B125" i="8"/>
  <c r="B29" i="8"/>
  <c r="B5" i="8"/>
  <c r="B75" i="8"/>
  <c r="B35" i="8"/>
  <c r="B170" i="8"/>
  <c r="B122" i="8"/>
  <c r="B74" i="8"/>
  <c r="B26" i="8"/>
  <c r="B176" i="8"/>
  <c r="B152" i="8"/>
  <c r="B128" i="8"/>
  <c r="B104" i="8"/>
  <c r="B80" i="8"/>
  <c r="B56" i="8"/>
  <c r="B32" i="8"/>
  <c r="B8" i="8"/>
  <c r="B300" i="8"/>
  <c r="B255" i="8"/>
  <c r="B290" i="8"/>
  <c r="B263" i="8"/>
  <c r="B196" i="8"/>
  <c r="B260" i="8"/>
  <c r="B334" i="8"/>
  <c r="B275" i="8"/>
  <c r="B242" i="8"/>
  <c r="B349" i="8"/>
  <c r="B286" i="8"/>
  <c r="B186" i="8"/>
  <c r="B240" i="8"/>
  <c r="B309" i="8"/>
  <c r="B209" i="8"/>
  <c r="B278" i="8"/>
  <c r="B358" i="8"/>
  <c r="B287" i="8"/>
  <c r="B121" i="8"/>
  <c r="B97" i="8"/>
  <c r="B73" i="8"/>
  <c r="B49" i="8"/>
  <c r="B25" i="8"/>
  <c r="B111" i="8"/>
  <c r="B71" i="8"/>
  <c r="B27" i="8"/>
  <c r="B162" i="8"/>
  <c r="B114" i="8"/>
  <c r="B66" i="8"/>
  <c r="B22" i="8"/>
  <c r="B172" i="8"/>
  <c r="B148" i="8"/>
  <c r="B124" i="8"/>
  <c r="B100" i="8"/>
  <c r="B76" i="8"/>
  <c r="B262" i="8"/>
  <c r="B229" i="8"/>
  <c r="B328" i="8"/>
  <c r="B354" i="8"/>
  <c r="B301" i="8"/>
  <c r="B279" i="8"/>
  <c r="B248" i="8"/>
  <c r="B283" i="8"/>
  <c r="B206" i="8"/>
  <c r="B270" i="8"/>
  <c r="B356" i="8"/>
  <c r="B243" i="8"/>
  <c r="B253" i="8"/>
  <c r="B190" i="8"/>
  <c r="B297" i="8"/>
  <c r="B192" i="8"/>
  <c r="B250" i="8"/>
  <c r="B363" i="8"/>
  <c r="B247" i="8"/>
  <c r="E43" i="8" l="1"/>
  <c r="E258" i="8"/>
  <c r="E26" i="8"/>
  <c r="E117" i="8"/>
  <c r="E131" i="8"/>
  <c r="E189" i="8"/>
  <c r="E347" i="8"/>
  <c r="E149" i="8"/>
  <c r="E282" i="8"/>
  <c r="E328" i="8"/>
  <c r="E145" i="8"/>
  <c r="E311" i="8"/>
  <c r="E277" i="8"/>
  <c r="E142" i="8"/>
  <c r="E291" i="8"/>
  <c r="E28" i="8"/>
  <c r="E37" i="8"/>
  <c r="E24" i="8"/>
  <c r="E246" i="8"/>
  <c r="E49" i="8"/>
  <c r="E322" i="8"/>
  <c r="E220" i="8"/>
  <c r="E317" i="8"/>
  <c r="E313" i="8"/>
  <c r="E285" i="8"/>
  <c r="E79" i="8"/>
  <c r="E216" i="8"/>
  <c r="E358" i="8"/>
  <c r="E33" i="8"/>
  <c r="E284" i="8"/>
  <c r="E55" i="8"/>
  <c r="E339" i="8"/>
  <c r="E275" i="8"/>
  <c r="E333" i="8"/>
  <c r="E143" i="8"/>
  <c r="E177" i="8"/>
  <c r="E46" i="8"/>
  <c r="E10" i="8"/>
  <c r="E66" i="8"/>
  <c r="E349" i="8"/>
  <c r="E140" i="8"/>
  <c r="E255" i="8"/>
  <c r="E198" i="8"/>
  <c r="E167" i="8"/>
  <c r="E204" i="8"/>
  <c r="E208" i="8"/>
  <c r="E286" i="8"/>
  <c r="E249" i="8"/>
  <c r="E73" i="8"/>
  <c r="E82" i="8"/>
  <c r="E98" i="8"/>
  <c r="E29" i="8"/>
  <c r="E72" i="8"/>
  <c r="E254" i="8"/>
  <c r="E253" i="8"/>
  <c r="E61" i="8"/>
  <c r="E312" i="8"/>
  <c r="E150" i="8"/>
  <c r="E235" i="8"/>
  <c r="E243" i="8"/>
  <c r="E170" i="8"/>
  <c r="E287" i="8"/>
  <c r="E343" i="8"/>
  <c r="E158" i="8"/>
  <c r="E218" i="8"/>
  <c r="E245" i="8"/>
  <c r="E138" i="8"/>
  <c r="E224" i="8"/>
  <c r="E183" i="8"/>
  <c r="E147" i="8"/>
  <c r="E209" i="8"/>
  <c r="E4" i="8"/>
  <c r="E32" i="8"/>
  <c r="E231" i="8"/>
  <c r="E236" i="8"/>
  <c r="E174" i="8"/>
  <c r="E137" i="8"/>
  <c r="E166" i="8"/>
  <c r="E40" i="8"/>
  <c r="E76" i="8"/>
  <c r="E111" i="8"/>
  <c r="E362" i="8"/>
  <c r="E86" i="8"/>
  <c r="E7" i="8"/>
  <c r="E352" i="8"/>
  <c r="E201" i="8"/>
  <c r="E256" i="8"/>
  <c r="E8" i="8"/>
  <c r="E162" i="8"/>
  <c r="E191" i="8"/>
  <c r="B261" i="8"/>
  <c r="B305" i="8"/>
  <c r="B355" i="8"/>
  <c r="B294" i="8"/>
  <c r="B322" i="8"/>
  <c r="B145" i="8"/>
  <c r="B344" i="8"/>
  <c r="B53" i="8"/>
  <c r="B225" i="8"/>
  <c r="B254" i="8"/>
  <c r="B81" i="8"/>
  <c r="B231" i="8"/>
  <c r="B219" i="8"/>
  <c r="B89" i="8"/>
  <c r="B251" i="8"/>
  <c r="B308" i="8"/>
  <c r="B182" i="8"/>
  <c r="B61" i="8"/>
  <c r="B160" i="8"/>
  <c r="B312" i="8"/>
  <c r="B212" i="8"/>
  <c r="B214" i="8"/>
  <c r="B28" i="8"/>
  <c r="B169" i="8"/>
  <c r="B201" i="8"/>
  <c r="B77" i="8"/>
  <c r="B353" i="8"/>
  <c r="B288" i="8"/>
  <c r="B105" i="8"/>
  <c r="B359" i="8"/>
  <c r="B188" i="8"/>
  <c r="B113" i="8"/>
  <c r="B222" i="8"/>
  <c r="B174" i="8"/>
  <c r="B45" i="8"/>
  <c r="B144" i="8"/>
  <c r="B226" i="8"/>
  <c r="B244" i="8"/>
  <c r="B314" i="8"/>
  <c r="B52" i="8"/>
  <c r="B38" i="8"/>
  <c r="B256" i="8"/>
  <c r="B101" i="8"/>
  <c r="B331" i="8"/>
  <c r="B337" i="8"/>
  <c r="B129" i="8"/>
  <c r="B321" i="8"/>
  <c r="B351" i="8"/>
  <c r="B137" i="8"/>
  <c r="B195" i="8"/>
  <c r="B274" i="8"/>
  <c r="B158" i="8"/>
  <c r="B37" i="8"/>
  <c r="B136" i="8"/>
  <c r="B258" i="8"/>
  <c r="B329" i="8"/>
  <c r="B252" i="8"/>
  <c r="B25" i="1"/>
  <c r="E28" i="7" s="1"/>
  <c r="D28" i="7"/>
  <c r="E60" i="8"/>
  <c r="C13" i="1"/>
  <c r="E113" i="8"/>
  <c r="E320" i="8"/>
  <c r="E237" i="8"/>
  <c r="E316" i="8"/>
  <c r="T10" i="9"/>
  <c r="E270" i="8"/>
  <c r="E303" i="8"/>
  <c r="E325" i="8"/>
  <c r="E296" i="8"/>
  <c r="E34" i="8"/>
  <c r="E115" i="8"/>
  <c r="E16" i="8"/>
  <c r="E67" i="8"/>
  <c r="E175" i="8"/>
  <c r="E23" i="8"/>
  <c r="E205" i="8"/>
  <c r="P10" i="9"/>
  <c r="E78" i="8"/>
  <c r="E288" i="8"/>
  <c r="E45" i="8"/>
  <c r="E70" i="8"/>
  <c r="E310" i="8"/>
  <c r="E232" i="8"/>
  <c r="E319" i="8"/>
  <c r="U10" i="9"/>
  <c r="E146" i="8"/>
  <c r="E59" i="8"/>
  <c r="E350" i="8"/>
  <c r="E163" i="8"/>
  <c r="E47" i="8"/>
  <c r="E332" i="8"/>
  <c r="E63" i="8"/>
  <c r="E161" i="8"/>
  <c r="E130" i="8"/>
  <c r="E272" i="8"/>
  <c r="E184" i="8"/>
  <c r="E335" i="8"/>
  <c r="E129" i="8"/>
  <c r="E5" i="8"/>
  <c r="B18" i="1"/>
  <c r="Y10" i="9"/>
  <c r="E41" i="8"/>
  <c r="E12" i="8"/>
  <c r="E107" i="8"/>
  <c r="E123" i="8"/>
  <c r="E133" i="8"/>
  <c r="E214" i="8"/>
  <c r="E99" i="8"/>
  <c r="E271" i="8"/>
  <c r="E252" i="8"/>
  <c r="E334" i="8"/>
  <c r="E353" i="8"/>
  <c r="E153" i="8"/>
  <c r="E279" i="8"/>
  <c r="E219" i="8"/>
  <c r="E95" i="8"/>
  <c r="E321" i="8"/>
  <c r="E200" i="8"/>
  <c r="Z10" i="9"/>
  <c r="E53" i="8"/>
  <c r="E58" i="8"/>
  <c r="E31" i="8"/>
  <c r="E187" i="8"/>
  <c r="E101" i="8"/>
  <c r="E62" i="8"/>
  <c r="E64" i="8"/>
  <c r="E54" i="8"/>
  <c r="E341" i="8"/>
  <c r="T14" i="9"/>
  <c r="C11" i="1"/>
  <c r="C12" i="1"/>
  <c r="Q10" i="9"/>
  <c r="E148" i="8"/>
  <c r="E154" i="8"/>
  <c r="E357" i="8"/>
  <c r="E359" i="8"/>
  <c r="E57" i="8"/>
  <c r="E94" i="8"/>
  <c r="E92" i="8"/>
  <c r="E168" i="8"/>
  <c r="W10" i="9"/>
  <c r="E354" i="8"/>
  <c r="E196" i="8"/>
  <c r="E283" i="8"/>
  <c r="E80" i="8"/>
  <c r="E197" i="8"/>
  <c r="E210" i="8"/>
  <c r="E227" i="8"/>
  <c r="E230" i="8"/>
  <c r="E50" i="8"/>
  <c r="E108" i="8"/>
  <c r="E262" i="8"/>
  <c r="E178" i="8"/>
  <c r="E250" i="8"/>
  <c r="E203" i="8"/>
  <c r="C9" i="1"/>
  <c r="E169" i="8"/>
  <c r="E159" i="8"/>
  <c r="E22" i="8"/>
  <c r="E192" i="8"/>
  <c r="E264" i="8"/>
  <c r="E156" i="8"/>
  <c r="E157" i="8"/>
  <c r="E81" i="8"/>
  <c r="E244" i="8"/>
  <c r="E13" i="8"/>
  <c r="E306" i="8"/>
  <c r="E273" i="8"/>
  <c r="E293" i="8"/>
  <c r="E114" i="8"/>
  <c r="E360" i="8"/>
  <c r="E93" i="8"/>
  <c r="E351" i="8"/>
  <c r="E348" i="8"/>
  <c r="E226" i="8"/>
  <c r="E110" i="8"/>
  <c r="E361" i="8"/>
  <c r="E276" i="8"/>
  <c r="E344" i="8"/>
  <c r="E305" i="8"/>
  <c r="E135" i="8"/>
  <c r="E15" i="8"/>
  <c r="E274" i="8"/>
  <c r="E36" i="8"/>
  <c r="E188" i="8"/>
  <c r="E181" i="8"/>
  <c r="E84" i="8"/>
  <c r="E152" i="8"/>
  <c r="E52" i="8"/>
  <c r="E323" i="8"/>
  <c r="E342" i="8"/>
  <c r="E299" i="8"/>
  <c r="E69" i="8"/>
  <c r="E260" i="8"/>
  <c r="E35" i="8"/>
  <c r="E278" i="8"/>
  <c r="E14" i="8"/>
  <c r="E17" i="8"/>
  <c r="E141" i="8"/>
  <c r="E221" i="8"/>
  <c r="E25" i="8"/>
  <c r="E207" i="8"/>
  <c r="E280" i="8"/>
  <c r="E116" i="8"/>
  <c r="E259" i="8"/>
  <c r="W14" i="9"/>
  <c r="E48" i="8"/>
  <c r="E213" i="8"/>
  <c r="C10" i="1"/>
  <c r="C14" i="1"/>
  <c r="E65" i="8"/>
  <c r="E91" i="8"/>
  <c r="E233" i="8"/>
  <c r="E240" i="8"/>
  <c r="E124" i="8"/>
  <c r="E324" i="8"/>
  <c r="B26" i="1"/>
  <c r="E15" i="7" s="1"/>
  <c r="E104" i="8"/>
  <c r="E136" i="8"/>
  <c r="E165" i="8"/>
  <c r="E90" i="8"/>
  <c r="E160" i="8"/>
  <c r="E301" i="8"/>
  <c r="E139" i="8"/>
  <c r="E261" i="8"/>
  <c r="E126" i="8"/>
  <c r="E96" i="8"/>
  <c r="E239" i="8"/>
  <c r="E331" i="8"/>
  <c r="E229" i="8"/>
  <c r="E106" i="8"/>
  <c r="U14" i="9"/>
  <c r="E269" i="8"/>
  <c r="E77" i="8"/>
  <c r="E294" i="8"/>
  <c r="E30" i="8"/>
  <c r="E266" i="8"/>
  <c r="E195" i="8"/>
  <c r="E75" i="8"/>
  <c r="V18" i="9" l="1"/>
  <c r="W18" i="9"/>
  <c r="U18" i="9"/>
  <c r="X18" i="9"/>
  <c r="Z18" i="9"/>
  <c r="Y18" i="9"/>
</calcChain>
</file>

<file path=xl/sharedStrings.xml><?xml version="1.0" encoding="utf-8"?>
<sst xmlns="http://schemas.openxmlformats.org/spreadsheetml/2006/main" count="118" uniqueCount="104">
  <si>
    <t>一部繰上償還額（毎月償還部分）</t>
    <rPh sb="0" eb="2">
      <t>イチブ</t>
    </rPh>
    <rPh sb="2" eb="4">
      <t>クリアゲ</t>
    </rPh>
    <rPh sb="4" eb="7">
      <t>ショウカンガク</t>
    </rPh>
    <rPh sb="8" eb="10">
      <t>マイツキ</t>
    </rPh>
    <rPh sb="10" eb="12">
      <t>ショウカン</t>
    </rPh>
    <rPh sb="12" eb="14">
      <t>ブブン</t>
    </rPh>
    <phoneticPr fontId="2"/>
  </si>
  <si>
    <t>10分の３</t>
    <rPh sb="2" eb="3">
      <t>ブン</t>
    </rPh>
    <phoneticPr fontId="2"/>
  </si>
  <si>
    <t>回数</t>
  </si>
  <si>
    <t>希望する償還回数（毎月償還部分）</t>
    <rPh sb="0" eb="2">
      <t>キボウ</t>
    </rPh>
    <rPh sb="4" eb="6">
      <t>ショウカン</t>
    </rPh>
    <rPh sb="6" eb="8">
      <t>カイスウ</t>
    </rPh>
    <phoneticPr fontId="2"/>
  </si>
  <si>
    <t>一部繰上償還後の毎月償還額</t>
    <rPh sb="0" eb="2">
      <t>イチブ</t>
    </rPh>
    <rPh sb="2" eb="4">
      <t>クリアゲ</t>
    </rPh>
    <rPh sb="4" eb="7">
      <t>ショウカンゴ</t>
    </rPh>
    <rPh sb="8" eb="10">
      <t>マイツキ</t>
    </rPh>
    <rPh sb="10" eb="13">
      <t>ショウカンガク</t>
    </rPh>
    <phoneticPr fontId="2"/>
  </si>
  <si>
    <t>一部繰上償還する貸付種別</t>
    <rPh sb="0" eb="2">
      <t>イチブ</t>
    </rPh>
    <rPh sb="2" eb="4">
      <t>クリアゲ</t>
    </rPh>
    <rPh sb="4" eb="6">
      <t>ショウカン</t>
    </rPh>
    <rPh sb="8" eb="10">
      <t>カシツケ</t>
    </rPh>
    <rPh sb="10" eb="12">
      <t>シュベツ</t>
    </rPh>
    <phoneticPr fontId="2"/>
  </si>
  <si>
    <t>種別</t>
    <rPh sb="0" eb="2">
      <t>シュベツ</t>
    </rPh>
    <phoneticPr fontId="2"/>
  </si>
  <si>
    <t>貸付番号</t>
    <rPh sb="0" eb="2">
      <t>カシツケ</t>
    </rPh>
    <rPh sb="2" eb="4">
      <t>バンゴウ</t>
    </rPh>
    <phoneticPr fontId="2"/>
  </si>
  <si>
    <t>区分</t>
    <rPh sb="0" eb="2">
      <t>クブン</t>
    </rPh>
    <phoneticPr fontId="2"/>
  </si>
  <si>
    <t>未償還回数</t>
    <rPh sb="0" eb="3">
      <t>ミショウカン</t>
    </rPh>
    <rPh sb="3" eb="5">
      <t>カイスウ</t>
    </rPh>
    <phoneticPr fontId="2"/>
  </si>
  <si>
    <t>貸付種別</t>
    <rPh sb="0" eb="2">
      <t>カシツケ</t>
    </rPh>
    <rPh sb="2" eb="4">
      <t>シュベツ</t>
    </rPh>
    <phoneticPr fontId="2"/>
  </si>
  <si>
    <t>合計</t>
    <rPh sb="0" eb="2">
      <t>ゴウケイ</t>
    </rPh>
    <phoneticPr fontId="2"/>
  </si>
  <si>
    <t>賦金率(毎月)</t>
    <rPh sb="4" eb="6">
      <t>マイツキ</t>
    </rPh>
    <phoneticPr fontId="2"/>
  </si>
  <si>
    <t>貸付種別の入力</t>
    <rPh sb="0" eb="2">
      <t>カシツケ</t>
    </rPh>
    <rPh sb="2" eb="4">
      <t>シュベツ</t>
    </rPh>
    <rPh sb="5" eb="7">
      <t>ニュウリョク</t>
    </rPh>
    <phoneticPr fontId="2"/>
  </si>
  <si>
    <t>所属コード</t>
    <rPh sb="0" eb="2">
      <t>ショゾク</t>
    </rPh>
    <phoneticPr fontId="2"/>
  </si>
  <si>
    <t>借受中の貸付金の一回当たりの償還額</t>
    <rPh sb="0" eb="1">
      <t>カ</t>
    </rPh>
    <rPh sb="1" eb="2">
      <t>ウ</t>
    </rPh>
    <rPh sb="2" eb="3">
      <t>チュウ</t>
    </rPh>
    <rPh sb="4" eb="7">
      <t>カシツケキン</t>
    </rPh>
    <rPh sb="8" eb="10">
      <t>イッカイ</t>
    </rPh>
    <rPh sb="10" eb="11">
      <t>ア</t>
    </rPh>
    <rPh sb="14" eb="17">
      <t>ショウカンガク</t>
    </rPh>
    <phoneticPr fontId="2"/>
  </si>
  <si>
    <t>住宅</t>
    <rPh sb="0" eb="2">
      <t>ジュウタク</t>
    </rPh>
    <phoneticPr fontId="2"/>
  </si>
  <si>
    <t>毎月償還のみの最低額の判定</t>
    <rPh sb="11" eb="13">
      <t>ハンテイ</t>
    </rPh>
    <phoneticPr fontId="2"/>
  </si>
  <si>
    <t>毎月償還の償還回数の判定</t>
    <rPh sb="5" eb="7">
      <t>ショウカン</t>
    </rPh>
    <rPh sb="7" eb="9">
      <t>カイスウ</t>
    </rPh>
    <rPh sb="10" eb="12">
      <t>ハンテイ</t>
    </rPh>
    <phoneticPr fontId="2"/>
  </si>
  <si>
    <t>毎月
(入力用)</t>
    <rPh sb="0" eb="2">
      <t>マイツキ</t>
    </rPh>
    <rPh sb="4" eb="6">
      <t>ニュウリョク</t>
    </rPh>
    <rPh sb="6" eb="7">
      <t>ヨウ</t>
    </rPh>
    <phoneticPr fontId="2"/>
  </si>
  <si>
    <t>毎月
(給料3/10)</t>
    <rPh sb="0" eb="2">
      <t>マイツキ</t>
    </rPh>
    <rPh sb="4" eb="6">
      <t>キュウリョウ</t>
    </rPh>
    <phoneticPr fontId="2"/>
  </si>
  <si>
    <t>⑨</t>
    <phoneticPr fontId="2"/>
  </si>
  <si>
    <t>⑩</t>
    <phoneticPr fontId="2"/>
  </si>
  <si>
    <t>⑬</t>
    <phoneticPr fontId="2"/>
  </si>
  <si>
    <t>⑭</t>
    <phoneticPr fontId="2"/>
  </si>
  <si>
    <t>猶予額</t>
    <rPh sb="0" eb="2">
      <t>ユウヨ</t>
    </rPh>
    <rPh sb="2" eb="3">
      <t>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</si>
  <si>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</si>
  <si>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</si>
  <si>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</si>
  <si>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</si>
  <si>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⑥</t>
    <phoneticPr fontId="2"/>
  </si>
  <si>
    <t>⑧</t>
    <phoneticPr fontId="2"/>
  </si>
  <si>
    <t>給料による制限</t>
    <rPh sb="0" eb="2">
      <t>キュウリョウ</t>
    </rPh>
    <rPh sb="5" eb="7">
      <t>セイゲン</t>
    </rPh>
    <phoneticPr fontId="2"/>
  </si>
  <si>
    <t>償還合計</t>
    <rPh sb="0" eb="2">
      <t>ショウカン</t>
    </rPh>
    <phoneticPr fontId="2"/>
  </si>
  <si>
    <t>一繰後の償還合計</t>
    <rPh sb="4" eb="6">
      <t>ショウカン</t>
    </rPh>
    <phoneticPr fontId="2"/>
  </si>
  <si>
    <t>⑦</t>
    <phoneticPr fontId="2"/>
  </si>
  <si>
    <t>申出書に記入する一部繰上償還後の毎月償還額</t>
    <rPh sb="0" eb="3">
      <t>モウシデショ</t>
    </rPh>
    <rPh sb="4" eb="6">
      <t>キニュウ</t>
    </rPh>
    <rPh sb="8" eb="10">
      <t>イチブ</t>
    </rPh>
    <rPh sb="10" eb="12">
      <t>クリアゲ</t>
    </rPh>
    <rPh sb="12" eb="15">
      <t>ショウカンゴ</t>
    </rPh>
    <rPh sb="16" eb="18">
      <t>マイツキ</t>
    </rPh>
    <rPh sb="18" eb="21">
      <t>ショウカンガク</t>
    </rPh>
    <phoneticPr fontId="2"/>
  </si>
  <si>
    <t>全貸付</t>
    <rPh sb="0" eb="1">
      <t>ゼン</t>
    </rPh>
    <rPh sb="1" eb="3">
      <t>カシツケ</t>
    </rPh>
    <phoneticPr fontId="2"/>
  </si>
  <si>
    <t>一 部 繰 上 償 還 申 出 書</t>
    <rPh sb="0" eb="1">
      <t>イチ</t>
    </rPh>
    <rPh sb="2" eb="3">
      <t>ブ</t>
    </rPh>
    <rPh sb="4" eb="5">
      <t>クリ</t>
    </rPh>
    <rPh sb="6" eb="7">
      <t>ジョウ</t>
    </rPh>
    <rPh sb="8" eb="9">
      <t>ショウ</t>
    </rPh>
    <rPh sb="10" eb="11">
      <t>カン</t>
    </rPh>
    <rPh sb="12" eb="13">
      <t>サル</t>
    </rPh>
    <rPh sb="14" eb="15">
      <t>デ</t>
    </rPh>
    <rPh sb="16" eb="17">
      <t>ショ</t>
    </rPh>
    <phoneticPr fontId="2"/>
  </si>
  <si>
    <t>互助</t>
    <rPh sb="0" eb="2">
      <t>ゴジョ</t>
    </rPh>
    <phoneticPr fontId="2"/>
  </si>
  <si>
    <t>カードNo.</t>
    <phoneticPr fontId="2"/>
  </si>
  <si>
    <t>会員番号（共済組合員証番号）</t>
    <rPh sb="0" eb="2">
      <t>カイイン</t>
    </rPh>
    <rPh sb="2" eb="4">
      <t>バンゴウ</t>
    </rPh>
    <rPh sb="5" eb="7">
      <t>キョウサイ</t>
    </rPh>
    <rPh sb="7" eb="9">
      <t>クミアイ</t>
    </rPh>
    <rPh sb="9" eb="10">
      <t>イン</t>
    </rPh>
    <rPh sb="10" eb="11">
      <t>ショウ</t>
    </rPh>
    <rPh sb="11" eb="13">
      <t>バンゴウ</t>
    </rPh>
    <phoneticPr fontId="2"/>
  </si>
  <si>
    <t>再鑑</t>
    <rPh sb="0" eb="1">
      <t>サイ</t>
    </rPh>
    <rPh sb="1" eb="2">
      <t>カガミ</t>
    </rPh>
    <phoneticPr fontId="2"/>
  </si>
  <si>
    <t>一部繰上償還後の償還方法</t>
    <rPh sb="0" eb="2">
      <t>イチブ</t>
    </rPh>
    <rPh sb="2" eb="4">
      <t>クリアゲ</t>
    </rPh>
    <rPh sb="4" eb="6">
      <t>ショウカン</t>
    </rPh>
    <rPh sb="6" eb="7">
      <t>ゴ</t>
    </rPh>
    <rPh sb="8" eb="10">
      <t>ショウカン</t>
    </rPh>
    <rPh sb="10" eb="12">
      <t>ホウホウ</t>
    </rPh>
    <phoneticPr fontId="2"/>
  </si>
  <si>
    <t>未償還元金①</t>
    <rPh sb="0" eb="3">
      <t>ミショウカン</t>
    </rPh>
    <rPh sb="3" eb="5">
      <t>ガンキン</t>
    </rPh>
    <phoneticPr fontId="2"/>
  </si>
  <si>
    <t>償還回数③</t>
    <rPh sb="0" eb="2">
      <t>ショウカン</t>
    </rPh>
    <rPh sb="2" eb="4">
      <t>カイスウ</t>
    </rPh>
    <phoneticPr fontId="2"/>
  </si>
  <si>
    <t>一回の償還額④</t>
    <rPh sb="0" eb="2">
      <t>イッカイ</t>
    </rPh>
    <rPh sb="3" eb="5">
      <t>ショウカン</t>
    </rPh>
    <rPh sb="5" eb="6">
      <t>ガク</t>
    </rPh>
    <phoneticPr fontId="2"/>
  </si>
  <si>
    <t>償還</t>
    <rPh sb="0" eb="2">
      <t>ショウカン</t>
    </rPh>
    <phoneticPr fontId="2"/>
  </si>
  <si>
    <t>審査</t>
    <rPh sb="0" eb="2">
      <t>シンサ</t>
    </rPh>
    <phoneticPr fontId="2"/>
  </si>
  <si>
    <t>給付及び貸付規程第４２条</t>
    <rPh sb="0" eb="2">
      <t>キュウフ</t>
    </rPh>
    <rPh sb="2" eb="3">
      <t>オヨ</t>
    </rPh>
    <rPh sb="4" eb="6">
      <t>カシツケ</t>
    </rPh>
    <rPh sb="6" eb="8">
      <t>キテイ</t>
    </rPh>
    <rPh sb="8" eb="9">
      <t>ダイ</t>
    </rPh>
    <rPh sb="11" eb="12">
      <t>ジョウ</t>
    </rPh>
    <phoneticPr fontId="2"/>
  </si>
  <si>
    <t>に基づき、借受中の貸付金を</t>
    <rPh sb="1" eb="2">
      <t>モト</t>
    </rPh>
    <rPh sb="5" eb="7">
      <t>カリウケ</t>
    </rPh>
    <rPh sb="7" eb="8">
      <t>チュウ</t>
    </rPh>
    <rPh sb="9" eb="12">
      <t>カシツケキン</t>
    </rPh>
    <phoneticPr fontId="2"/>
  </si>
  <si>
    <t>一部繰上償還したいので申し出ます。</t>
    <rPh sb="0" eb="2">
      <t>イチブ</t>
    </rPh>
    <rPh sb="2" eb="4">
      <t>クリアゲ</t>
    </rPh>
    <rPh sb="4" eb="6">
      <t>ショウカン</t>
    </rPh>
    <rPh sb="11" eb="12">
      <t>モウ</t>
    </rPh>
    <rPh sb="13" eb="14">
      <t>デ</t>
    </rPh>
    <phoneticPr fontId="2"/>
  </si>
  <si>
    <t>なお、償還猶予残がある場合は、それを加えて償還します。</t>
    <rPh sb="3" eb="5">
      <t>ショウカン</t>
    </rPh>
    <rPh sb="5" eb="7">
      <t>ユウヨ</t>
    </rPh>
    <rPh sb="7" eb="8">
      <t>ザン</t>
    </rPh>
    <rPh sb="11" eb="13">
      <t>バアイ</t>
    </rPh>
    <rPh sb="18" eb="19">
      <t>クワ</t>
    </rPh>
    <rPh sb="21" eb="23">
      <t>ショウカン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</si>
  <si>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</si>
  <si>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</si>
  <si>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</si>
  <si>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申出人（自署）</t>
    <rPh sb="0" eb="1">
      <t>モウ</t>
    </rPh>
    <rPh sb="1" eb="2">
      <t>デ</t>
    </rPh>
    <rPh sb="2" eb="3">
      <t>ニン</t>
    </rPh>
    <rPh sb="4" eb="6">
      <t>ジショ</t>
    </rPh>
    <phoneticPr fontId="2"/>
  </si>
  <si>
    <t xml:space="preserve">                                                                  （TEL)</t>
    <phoneticPr fontId="2"/>
  </si>
  <si>
    <t>現在地</t>
    <rPh sb="0" eb="3">
      <t>ゲンザイチ</t>
    </rPh>
    <phoneticPr fontId="2"/>
  </si>
  <si>
    <t>〒</t>
    <phoneticPr fontId="2"/>
  </si>
  <si>
    <t>現住所</t>
    <rPh sb="0" eb="1">
      <t>ゲン</t>
    </rPh>
    <rPh sb="1" eb="3">
      <t>ジュウショ</t>
    </rPh>
    <phoneticPr fontId="2"/>
  </si>
  <si>
    <t>〒　　　　　　　　　　　　　　　　　　　　　　　　　　　　　　　　（TEL)</t>
    <phoneticPr fontId="2"/>
  </si>
  <si>
    <t>職名</t>
    <rPh sb="0" eb="2">
      <t>ショクメイ</t>
    </rPh>
    <phoneticPr fontId="2"/>
  </si>
  <si>
    <t>氏名</t>
    <rPh sb="0" eb="2">
      <t>シメイ</t>
    </rPh>
    <phoneticPr fontId="2"/>
  </si>
  <si>
    <t>◎一部繰上償還についての留意事項</t>
    <rPh sb="1" eb="3">
      <t>イチブ</t>
    </rPh>
    <rPh sb="3" eb="5">
      <t>クリアゲ</t>
    </rPh>
    <rPh sb="5" eb="7">
      <t>ショウカン</t>
    </rPh>
    <rPh sb="12" eb="14">
      <t>リュウイ</t>
    </rPh>
    <rPh sb="14" eb="16">
      <t>ジコウ</t>
    </rPh>
    <phoneticPr fontId="2"/>
  </si>
  <si>
    <t>　（２）　未償還元金①は、本人保管の償還表（最新のもの）返済年月が７月又は１月の欄を記入。</t>
    <rPh sb="5" eb="8">
      <t>ミショウカン</t>
    </rPh>
    <rPh sb="8" eb="10">
      <t>ガンキン</t>
    </rPh>
    <rPh sb="13" eb="15">
      <t>ホンニン</t>
    </rPh>
    <rPh sb="15" eb="17">
      <t>ホカン</t>
    </rPh>
    <rPh sb="18" eb="20">
      <t>ショウカン</t>
    </rPh>
    <rPh sb="20" eb="21">
      <t>ヒョウ</t>
    </rPh>
    <rPh sb="22" eb="24">
      <t>サイシン</t>
    </rPh>
    <rPh sb="28" eb="30">
      <t>ヘンサイ</t>
    </rPh>
    <rPh sb="30" eb="32">
      <t>ネンゲツ</t>
    </rPh>
    <rPh sb="34" eb="35">
      <t>ガツ</t>
    </rPh>
    <rPh sb="35" eb="36">
      <t>マタ</t>
    </rPh>
    <rPh sb="38" eb="39">
      <t>ガツ</t>
    </rPh>
    <rPh sb="40" eb="41">
      <t>ラン</t>
    </rPh>
    <rPh sb="42" eb="44">
      <t>キニュウ</t>
    </rPh>
    <phoneticPr fontId="2"/>
  </si>
  <si>
    <t>　（３）　一部繰上償還額②は、１０万円以上。</t>
    <rPh sb="5" eb="7">
      <t>イチブ</t>
    </rPh>
    <rPh sb="7" eb="9">
      <t>クリアゲ</t>
    </rPh>
    <rPh sb="9" eb="11">
      <t>ショウカン</t>
    </rPh>
    <rPh sb="11" eb="12">
      <t>ガク</t>
    </rPh>
    <rPh sb="17" eb="19">
      <t>マンエン</t>
    </rPh>
    <rPh sb="19" eb="21">
      <t>イジョウ</t>
    </rPh>
    <phoneticPr fontId="2"/>
  </si>
  <si>
    <t>　（４）　一回の償還額④は、一部繰上償還後の未償還元金（①－②）に償還回数③に応じた</t>
    <rPh sb="5" eb="7">
      <t>イッカイ</t>
    </rPh>
    <rPh sb="8" eb="11">
      <t>ショウカンガク</t>
    </rPh>
    <rPh sb="14" eb="16">
      <t>イチブ</t>
    </rPh>
    <rPh sb="16" eb="18">
      <t>クリアゲ</t>
    </rPh>
    <rPh sb="18" eb="20">
      <t>ショウカン</t>
    </rPh>
    <rPh sb="20" eb="21">
      <t>ゴ</t>
    </rPh>
    <rPh sb="22" eb="25">
      <t>ミショウカン</t>
    </rPh>
    <rPh sb="25" eb="27">
      <t>ガンキン</t>
    </rPh>
    <rPh sb="33" eb="35">
      <t>ショウカン</t>
    </rPh>
    <rPh sb="35" eb="37">
      <t>カイスウ</t>
    </rPh>
    <rPh sb="39" eb="40">
      <t>オウ</t>
    </rPh>
    <phoneticPr fontId="2"/>
  </si>
  <si>
    <t>　　　　　賦金率を乗じて得た額（円未満四捨五入）。</t>
    <rPh sb="5" eb="8">
      <t>フキンリツ</t>
    </rPh>
    <rPh sb="9" eb="10">
      <t>ジョウ</t>
    </rPh>
    <rPh sb="12" eb="13">
      <t>エ</t>
    </rPh>
    <rPh sb="14" eb="15">
      <t>ガク</t>
    </rPh>
    <rPh sb="16" eb="19">
      <t>エンミマン</t>
    </rPh>
    <rPh sb="19" eb="23">
      <t>シシャゴニュウ</t>
    </rPh>
    <phoneticPr fontId="2"/>
  </si>
  <si>
    <t>　（５）　償還回数③は、未償還回数の範囲内で設定のこと。</t>
    <rPh sb="5" eb="7">
      <t>ショウカン</t>
    </rPh>
    <rPh sb="7" eb="9">
      <t>カイスウ</t>
    </rPh>
    <rPh sb="12" eb="15">
      <t>ミショウカン</t>
    </rPh>
    <rPh sb="15" eb="17">
      <t>カイスウ</t>
    </rPh>
    <rPh sb="18" eb="21">
      <t>ハンイナイ</t>
    </rPh>
    <rPh sb="22" eb="24">
      <t>セッテイ</t>
    </rPh>
    <phoneticPr fontId="2"/>
  </si>
  <si>
    <t>　（６）　一部繰上償還後は、翌月（８月又は２月）から償還額が変更になります。</t>
    <rPh sb="5" eb="7">
      <t>イチブ</t>
    </rPh>
    <rPh sb="7" eb="9">
      <t>クリアゲ</t>
    </rPh>
    <rPh sb="9" eb="11">
      <t>ショウカン</t>
    </rPh>
    <rPh sb="11" eb="12">
      <t>ゴ</t>
    </rPh>
    <rPh sb="14" eb="16">
      <t>ヨクゲツ</t>
    </rPh>
    <rPh sb="18" eb="19">
      <t>ガツ</t>
    </rPh>
    <rPh sb="19" eb="20">
      <t>マタ</t>
    </rPh>
    <rPh sb="22" eb="23">
      <t>ガツ</t>
    </rPh>
    <rPh sb="26" eb="29">
      <t>ショウカンガク</t>
    </rPh>
    <rPh sb="30" eb="32">
      <t>ヘンコウ</t>
    </rPh>
    <phoneticPr fontId="2"/>
  </si>
  <si>
    <t>会員番号(組合員証番号)</t>
    <rPh sb="0" eb="2">
      <t>カイイン</t>
    </rPh>
    <rPh sb="2" eb="4">
      <t>バンゴウ</t>
    </rPh>
    <rPh sb="5" eb="8">
      <t>クミアイイン</t>
    </rPh>
    <rPh sb="8" eb="9">
      <t>ショウ</t>
    </rPh>
    <rPh sb="9" eb="11">
      <t>バンゴウ</t>
    </rPh>
    <phoneticPr fontId="2"/>
  </si>
  <si>
    <t>生活</t>
    <rPh sb="0" eb="2">
      <t>セイカツ</t>
    </rPh>
    <phoneticPr fontId="2"/>
  </si>
  <si>
    <t>育休</t>
    <rPh sb="0" eb="2">
      <t>イクキュウ</t>
    </rPh>
    <phoneticPr fontId="2"/>
  </si>
  <si>
    <t>物品</t>
    <rPh sb="0" eb="2">
      <t>ブッピン</t>
    </rPh>
    <phoneticPr fontId="2"/>
  </si>
  <si>
    <t>普通</t>
    <rPh sb="0" eb="2">
      <t>フツウ</t>
    </rPh>
    <phoneticPr fontId="2"/>
  </si>
  <si>
    <t>一繰する貸付金の償還額</t>
    <rPh sb="0" eb="2">
      <t>イチク</t>
    </rPh>
    <rPh sb="4" eb="7">
      <t>カシツケキン</t>
    </rPh>
    <rPh sb="8" eb="11">
      <t>ショウカンガク</t>
    </rPh>
    <phoneticPr fontId="2"/>
  </si>
  <si>
    <t>実際の納付額</t>
    <rPh sb="0" eb="2">
      <t>ジッサイ</t>
    </rPh>
    <rPh sb="3" eb="5">
      <t>ノウフ</t>
    </rPh>
    <rPh sb="5" eb="6">
      <t>ガク</t>
    </rPh>
    <phoneticPr fontId="2"/>
  </si>
  <si>
    <t>給料月額の3/10を判定（一繰後）</t>
    <rPh sb="0" eb="2">
      <t>キュウリョウ</t>
    </rPh>
    <rPh sb="2" eb="4">
      <t>ゲツガク</t>
    </rPh>
    <rPh sb="10" eb="12">
      <t>ハンテイ</t>
    </rPh>
    <rPh sb="13" eb="15">
      <t>イチク</t>
    </rPh>
    <rPh sb="15" eb="16">
      <t>ゴ</t>
    </rPh>
    <phoneticPr fontId="2"/>
  </si>
  <si>
    <t>給料月額の3/10を判定（一繰前の入力時）</t>
    <rPh sb="0" eb="2">
      <t>キュウリョウ</t>
    </rPh>
    <rPh sb="2" eb="4">
      <t>ゲツガク</t>
    </rPh>
    <rPh sb="10" eb="12">
      <t>ハンテイ</t>
    </rPh>
    <rPh sb="13" eb="15">
      <t>イチク</t>
    </rPh>
    <rPh sb="15" eb="16">
      <t>マエ</t>
    </rPh>
    <rPh sb="17" eb="20">
      <t>ニュウリョクジ</t>
    </rPh>
    <phoneticPr fontId="2"/>
  </si>
  <si>
    <t>実際の納付額</t>
    <rPh sb="0" eb="2">
      <t>ジッサイ</t>
    </rPh>
    <rPh sb="3" eb="6">
      <t>ノウフガク</t>
    </rPh>
    <phoneticPr fontId="2"/>
  </si>
  <si>
    <t>一部繰上償還額</t>
    <rPh sb="0" eb="2">
      <t>イチブ</t>
    </rPh>
    <rPh sb="2" eb="4">
      <t>クリアゲ</t>
    </rPh>
    <rPh sb="4" eb="7">
      <t>ショウカンガク</t>
    </rPh>
    <phoneticPr fontId="2"/>
  </si>
  <si>
    <t>所属所名</t>
    <rPh sb="0" eb="2">
      <t>ショゾク</t>
    </rPh>
    <rPh sb="2" eb="3">
      <t>ショ</t>
    </rPh>
    <rPh sb="3" eb="4">
      <t>メイ</t>
    </rPh>
    <phoneticPr fontId="2"/>
  </si>
  <si>
    <t>月利</t>
    <rPh sb="0" eb="2">
      <t>ゲツリ</t>
    </rPh>
    <phoneticPr fontId="2"/>
  </si>
  <si>
    <t>カット後の給料額＋教職調整額</t>
    <rPh sb="3" eb="4">
      <t>ゴ</t>
    </rPh>
    <rPh sb="5" eb="7">
      <t>キュウリョウ</t>
    </rPh>
    <rPh sb="7" eb="8">
      <t>ガク</t>
    </rPh>
    <rPh sb="9" eb="11">
      <t>キョウショク</t>
    </rPh>
    <rPh sb="11" eb="14">
      <t>チョウセイガク</t>
    </rPh>
    <phoneticPr fontId="2"/>
  </si>
  <si>
    <t>生活貸付(81,83,84,87,89)</t>
    <rPh sb="0" eb="2">
      <t>セイカツ</t>
    </rPh>
    <rPh sb="2" eb="4">
      <t>カシツケ</t>
    </rPh>
    <phoneticPr fontId="2"/>
  </si>
  <si>
    <t>一繰月の月末時点の未償還回数（毎月償還部分）</t>
    <rPh sb="0" eb="2">
      <t>イチク</t>
    </rPh>
    <rPh sb="2" eb="3">
      <t>ツキ</t>
    </rPh>
    <rPh sb="4" eb="5">
      <t>ガツ</t>
    </rPh>
    <rPh sb="5" eb="6">
      <t>マツ</t>
    </rPh>
    <rPh sb="6" eb="8">
      <t>ジテン</t>
    </rPh>
    <rPh sb="9" eb="12">
      <t>ミショウカン</t>
    </rPh>
    <rPh sb="12" eb="14">
      <t>カイスウ</t>
    </rPh>
    <phoneticPr fontId="2"/>
  </si>
  <si>
    <t>一繰月の月末時点の未償還元金（毎月償還部分）</t>
    <rPh sb="0" eb="2">
      <t>イチク</t>
    </rPh>
    <rPh sb="2" eb="3">
      <t>ツキ</t>
    </rPh>
    <rPh sb="4" eb="5">
      <t>ガツ</t>
    </rPh>
    <rPh sb="5" eb="6">
      <t>マツ</t>
    </rPh>
    <rPh sb="6" eb="8">
      <t>ジテン</t>
    </rPh>
    <rPh sb="9" eb="12">
      <t>ミショウカン</t>
    </rPh>
    <rPh sb="12" eb="14">
      <t>ガンキン</t>
    </rPh>
    <rPh sb="15" eb="17">
      <t>マイツキ</t>
    </rPh>
    <rPh sb="17" eb="19">
      <t>ショウカン</t>
    </rPh>
    <rPh sb="19" eb="21">
      <t>ブブン</t>
    </rPh>
    <phoneticPr fontId="2"/>
  </si>
  <si>
    <r>
      <t>一繰後の</t>
    </r>
    <r>
      <rPr>
        <b/>
        <sz val="12"/>
        <color indexed="12"/>
        <rFont val="ＭＳ Ｐゴシック"/>
        <family val="3"/>
        <charset val="128"/>
      </rPr>
      <t>希望する償還回数</t>
    </r>
    <rPh sb="0" eb="1">
      <t>イチ</t>
    </rPh>
    <rPh sb="1" eb="2">
      <t>ク</t>
    </rPh>
    <rPh sb="2" eb="3">
      <t>ゴ</t>
    </rPh>
    <rPh sb="4" eb="6">
      <t>キボウ</t>
    </rPh>
    <rPh sb="8" eb="10">
      <t>ショウカン</t>
    </rPh>
    <rPh sb="10" eb="12">
      <t>カイスウ</t>
    </rPh>
    <phoneticPr fontId="2"/>
  </si>
  <si>
    <t>　　（未償還元金取崩額）②</t>
    <rPh sb="3" eb="6">
      <t>ミショウカン</t>
    </rPh>
    <rPh sb="6" eb="8">
      <t>ガンキン</t>
    </rPh>
    <rPh sb="8" eb="9">
      <t>ト</t>
    </rPh>
    <rPh sb="9" eb="10">
      <t>クズ</t>
    </rPh>
    <rPh sb="10" eb="11">
      <t>ガク</t>
    </rPh>
    <phoneticPr fontId="2"/>
  </si>
  <si>
    <t>結婚</t>
    <rPh sb="0" eb="2">
      <t>ケッコン</t>
    </rPh>
    <phoneticPr fontId="2"/>
  </si>
  <si>
    <t>教育</t>
    <rPh sb="0" eb="2">
      <t>キョウイク</t>
    </rPh>
    <phoneticPr fontId="2"/>
  </si>
  <si>
    <t>生活81、物品85、住宅88、退互結婚92、退互結婚93、結婚95、退互大学96、退互大学97、教育99、退互普通91、海派83、育休84、生活住宅89</t>
    <rPh sb="0" eb="2">
      <t>セイカツ</t>
    </rPh>
    <rPh sb="5" eb="7">
      <t>ブッピン</t>
    </rPh>
    <rPh sb="10" eb="12">
      <t>ジュウタク</t>
    </rPh>
    <rPh sb="15" eb="17">
      <t>タイゴ</t>
    </rPh>
    <rPh sb="17" eb="19">
      <t>ケッコン</t>
    </rPh>
    <rPh sb="34" eb="36">
      <t>タイゴ</t>
    </rPh>
    <rPh sb="36" eb="38">
      <t>ダイガク</t>
    </rPh>
    <rPh sb="48" eb="50">
      <t>キョウイク</t>
    </rPh>
    <rPh sb="53" eb="55">
      <t>タイゴ</t>
    </rPh>
    <rPh sb="55" eb="57">
      <t>フツウ</t>
    </rPh>
    <rPh sb="60" eb="61">
      <t>ウミ</t>
    </rPh>
    <rPh sb="61" eb="62">
      <t>ハ</t>
    </rPh>
    <rPh sb="65" eb="66">
      <t>イク</t>
    </rPh>
    <rPh sb="70" eb="72">
      <t>セイカツ</t>
    </rPh>
    <rPh sb="72" eb="74">
      <t>ジュウタク</t>
    </rPh>
    <phoneticPr fontId="2"/>
  </si>
  <si>
    <t>（一財）岡山県教育職員互助組合</t>
    <rPh sb="1" eb="2">
      <t>イチ</t>
    </rPh>
    <rPh sb="2" eb="3">
      <t>ザイ</t>
    </rPh>
    <rPh sb="4" eb="7">
      <t>オカヤマケン</t>
    </rPh>
    <rPh sb="7" eb="9">
      <t>キョウイク</t>
    </rPh>
    <rPh sb="9" eb="11">
      <t>ショクイン</t>
    </rPh>
    <rPh sb="11" eb="13">
      <t>ゴジョ</t>
    </rPh>
    <rPh sb="13" eb="15">
      <t>クミアイ</t>
    </rPh>
    <phoneticPr fontId="2"/>
  </si>
  <si>
    <t>退職互助規程第２４条</t>
    <rPh sb="0" eb="2">
      <t>タイショク</t>
    </rPh>
    <rPh sb="2" eb="4">
      <t>ゴジョ</t>
    </rPh>
    <rPh sb="4" eb="6">
      <t>キテイ</t>
    </rPh>
    <rPh sb="6" eb="7">
      <t>ダイ</t>
    </rPh>
    <rPh sb="9" eb="10">
      <t>ジョウ</t>
    </rPh>
    <phoneticPr fontId="2"/>
  </si>
  <si>
    <t>　　（一財）岡山県教育職員互助組合理事長　　殿</t>
    <rPh sb="3" eb="4">
      <t>イチ</t>
    </rPh>
    <rPh sb="4" eb="5">
      <t>ザイ</t>
    </rPh>
    <rPh sb="6" eb="9">
      <t>オカヤマケン</t>
    </rPh>
    <rPh sb="9" eb="11">
      <t>キョウイク</t>
    </rPh>
    <rPh sb="11" eb="13">
      <t>ショクイン</t>
    </rPh>
    <rPh sb="13" eb="15">
      <t>ゴジョ</t>
    </rPh>
    <rPh sb="15" eb="17">
      <t>クミアイ</t>
    </rPh>
    <rPh sb="17" eb="20">
      <t>リジチョウ</t>
    </rPh>
    <rPh sb="22" eb="23">
      <t>ドノ</t>
    </rPh>
    <phoneticPr fontId="2"/>
  </si>
  <si>
    <t>　（１）　申し出月は、６月又は１２月。納付月は、７月又は１月。</t>
    <rPh sb="5" eb="6">
      <t>モウ</t>
    </rPh>
    <rPh sb="7" eb="8">
      <t>デ</t>
    </rPh>
    <rPh sb="8" eb="9">
      <t>ツキ</t>
    </rPh>
    <rPh sb="12" eb="13">
      <t>ガツ</t>
    </rPh>
    <rPh sb="13" eb="14">
      <t>マタ</t>
    </rPh>
    <rPh sb="17" eb="18">
      <t>ガツ</t>
    </rPh>
    <rPh sb="19" eb="21">
      <t>ノウフ</t>
    </rPh>
    <rPh sb="21" eb="22">
      <t>ツキ</t>
    </rPh>
    <rPh sb="25" eb="26">
      <t>ガツ</t>
    </rPh>
    <rPh sb="26" eb="27">
      <t>マタ</t>
    </rPh>
    <rPh sb="29" eb="30">
      <t>ガツ</t>
    </rPh>
    <phoneticPr fontId="2"/>
  </si>
  <si>
    <t>給料月額（給料額＋教職調整額）</t>
    <rPh sb="0" eb="2">
      <t>キュウリョウ</t>
    </rPh>
    <rPh sb="2" eb="4">
      <t>ゲツガク</t>
    </rPh>
    <rPh sb="5" eb="7">
      <t>キュウリョウ</t>
    </rPh>
    <rPh sb="7" eb="8">
      <t>ガク</t>
    </rPh>
    <rPh sb="9" eb="11">
      <t>キョウショク</t>
    </rPh>
    <rPh sb="11" eb="14">
      <t>チョウセイガク</t>
    </rPh>
    <phoneticPr fontId="2"/>
  </si>
  <si>
    <t>（　月末現在）</t>
    <rPh sb="2" eb="3">
      <t>ガツ</t>
    </rPh>
    <rPh sb="3" eb="4">
      <t>マツ</t>
    </rPh>
    <rPh sb="4" eb="6">
      <t>ゲンザイ</t>
    </rPh>
    <phoneticPr fontId="2"/>
  </si>
  <si>
    <t>償還猶予残額（育休等で償還猶予を受けていた時のみ入力）</t>
    <rPh sb="4" eb="5">
      <t>ザン</t>
    </rPh>
    <rPh sb="7" eb="9">
      <t>イクキュウ</t>
    </rPh>
    <rPh sb="9" eb="10">
      <t>トウ</t>
    </rPh>
    <rPh sb="11" eb="13">
      <t>ショウカン</t>
    </rPh>
    <rPh sb="13" eb="15">
      <t>ユウヨ</t>
    </rPh>
    <rPh sb="16" eb="17">
      <t>ウ</t>
    </rPh>
    <rPh sb="21" eb="22">
      <t>トキ</t>
    </rPh>
    <rPh sb="24" eb="26">
      <t>ニュウリョク</t>
    </rPh>
    <phoneticPr fontId="2"/>
  </si>
  <si>
    <t>生活（８１）　　物品購入（８５）　　住宅（８８）　　結婚（９５）　　教育（９９）</t>
    <rPh sb="0" eb="2">
      <t>セイカツ</t>
    </rPh>
    <rPh sb="8" eb="10">
      <t>ブッピン</t>
    </rPh>
    <rPh sb="10" eb="12">
      <t>コウニュウ</t>
    </rPh>
    <rPh sb="18" eb="20">
      <t>ジュウタク</t>
    </rPh>
    <rPh sb="26" eb="28">
      <t>ケッコン</t>
    </rPh>
    <rPh sb="34" eb="36">
      <t>キョウイク</t>
    </rPh>
    <phoneticPr fontId="2"/>
  </si>
  <si>
    <t>2027年1月末時点</t>
    <rPh sb="4" eb="5">
      <t>ネン</t>
    </rPh>
    <rPh sb="8" eb="10">
      <t>ジテン</t>
    </rPh>
    <phoneticPr fontId="2"/>
  </si>
  <si>
    <t>1月末時点の残り回数</t>
    <rPh sb="2" eb="3">
      <t>マツ</t>
    </rPh>
    <rPh sb="3" eb="5">
      <t>ジテン</t>
    </rPh>
    <rPh sb="6" eb="7">
      <t>ノコ</t>
    </rPh>
    <rPh sb="8" eb="10">
      <t>カイスウ</t>
    </rPh>
    <phoneticPr fontId="2"/>
  </si>
  <si>
    <t>1月末時点の残高</t>
    <rPh sb="6" eb="8">
      <t>ザンダカ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</si>
</sst>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00000000"/>
    <numFmt numFmtId="177" formatCode="#,##0.00000000000;[Red]\-#,##0.00000000000"/>
    <numFmt numFmtId="178" formatCode="0.0000%"/>
    <numFmt numFmtId="179" formatCode="#,##0&quot;回&quot;;[Red]\-#,##0&quot;回&quot;"/>
    <numFmt numFmtId="180" formatCode="#,##0&quot;円&quot;;[Red]\-#,##0&quot;円&quot;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38" fontId="0" fillId="0" borderId="0" xfId="2" applyFont="1">
      <alignment vertical="center"/>
    </xf>
    <xf numFmtId="56" fontId="0" fillId="0" borderId="0" xfId="0" applyNumberFormat="1">
      <alignment vertical="center"/>
    </xf>
    <xf numFmtId="38" fontId="0" fillId="0" borderId="0" xfId="2" quotePrefix="1" applyFont="1">
      <alignment vertical="center"/>
    </xf>
    <xf numFmtId="0" fontId="0" fillId="2" borderId="0" xfId="0" applyFill="1">
      <alignment vertical="center"/>
    </xf>
    <xf numFmtId="38" fontId="0" fillId="2" borderId="0" xfId="2" applyFont="1" applyFill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Fill="1">
      <alignment vertical="center"/>
    </xf>
    <xf numFmtId="10" fontId="0" fillId="0" borderId="0" xfId="0" applyNumberFormat="1">
      <alignment vertical="center"/>
    </xf>
    <xf numFmtId="10" fontId="0" fillId="0" borderId="0" xfId="1" quotePrefix="1" applyNumberFormat="1" applyFont="1">
      <alignment vertical="center"/>
    </xf>
    <xf numFmtId="38" fontId="0" fillId="0" borderId="0" xfId="2" quotePrefix="1" applyFont="1" applyFill="1">
      <alignment vertical="center"/>
    </xf>
    <xf numFmtId="0" fontId="0" fillId="0" borderId="0" xfId="0" applyFill="1" applyAlignment="1">
      <alignment horizontal="right" vertical="center"/>
    </xf>
    <xf numFmtId="38" fontId="0" fillId="2" borderId="3" xfId="2" applyFont="1" applyFill="1" applyBorder="1">
      <alignment vertical="center"/>
    </xf>
    <xf numFmtId="38" fontId="0" fillId="3" borderId="3" xfId="2" applyFont="1" applyFill="1" applyBorder="1">
      <alignment vertical="center"/>
    </xf>
    <xf numFmtId="0" fontId="0" fillId="3" borderId="3" xfId="0" applyFill="1" applyBorder="1" applyAlignment="1">
      <alignment horizontal="center" vertical="center" wrapText="1"/>
    </xf>
    <xf numFmtId="38" fontId="0" fillId="2" borderId="0" xfId="0" applyNumberFormat="1" applyFill="1">
      <alignment vertical="center"/>
    </xf>
    <xf numFmtId="38" fontId="0" fillId="0" borderId="0" xfId="2" applyNumberFormat="1" applyFont="1">
      <alignment vertical="center"/>
    </xf>
    <xf numFmtId="38" fontId="0" fillId="0" borderId="5" xfId="2" quotePrefix="1" applyFont="1" applyFill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38" fontId="7" fillId="0" borderId="0" xfId="2" applyFont="1" applyFill="1" applyBorder="1" applyProtection="1">
      <alignment vertical="center"/>
    </xf>
    <xf numFmtId="38" fontId="0" fillId="0" borderId="0" xfId="2" applyFont="1" applyFill="1" applyBorder="1" applyProtection="1">
      <alignment vertical="center"/>
    </xf>
    <xf numFmtId="0" fontId="0" fillId="2" borderId="3" xfId="0" applyFill="1" applyBorder="1" applyAlignment="1">
      <alignment horizontal="center" vertical="center" wrapText="1"/>
    </xf>
    <xf numFmtId="0" fontId="15" fillId="0" borderId="0" xfId="0" applyFont="1" applyFill="1" applyAlignment="1" applyProtection="1">
      <alignment horizontal="center" vertical="center"/>
    </xf>
    <xf numFmtId="0" fontId="15" fillId="0" borderId="0" xfId="0" applyFont="1" applyFill="1" applyProtection="1">
      <alignment vertical="center"/>
    </xf>
    <xf numFmtId="49" fontId="15" fillId="0" borderId="0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Protection="1">
      <alignment vertical="center"/>
    </xf>
    <xf numFmtId="0" fontId="0" fillId="0" borderId="0" xfId="0" applyProtection="1">
      <alignment vertical="center"/>
    </xf>
    <xf numFmtId="0" fontId="15" fillId="0" borderId="0" xfId="0" applyFont="1" applyFill="1" applyBorder="1" applyAlignment="1" applyProtection="1">
      <alignment horizontal="right" vertical="center"/>
    </xf>
    <xf numFmtId="38" fontId="18" fillId="0" borderId="0" xfId="2" applyFont="1" applyFill="1" applyBorder="1" applyAlignment="1" applyProtection="1">
      <alignment horizontal="center" vertical="center"/>
    </xf>
    <xf numFmtId="0" fontId="16" fillId="0" borderId="0" xfId="0" applyFont="1" applyFill="1" applyProtection="1">
      <alignment vertical="center"/>
    </xf>
    <xf numFmtId="38" fontId="15" fillId="0" borderId="0" xfId="2" applyFont="1" applyFill="1" applyBorder="1" applyProtection="1">
      <alignment vertical="center"/>
    </xf>
    <xf numFmtId="0" fontId="0" fillId="0" borderId="0" xfId="0" applyFill="1" applyProtection="1">
      <alignment vertical="center"/>
    </xf>
    <xf numFmtId="0" fontId="15" fillId="0" borderId="0" xfId="0" applyFont="1" applyFill="1" applyAlignment="1" applyProtection="1">
      <alignment horizontal="right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horizontal="right" vertical="center"/>
    </xf>
    <xf numFmtId="38" fontId="0" fillId="0" borderId="0" xfId="2" applyFont="1" applyFill="1" applyBorder="1" applyAlignment="1" applyProtection="1">
      <alignment vertical="center"/>
    </xf>
    <xf numFmtId="38" fontId="0" fillId="0" borderId="8" xfId="2" applyFont="1" applyFill="1" applyBorder="1" applyProtection="1">
      <alignment vertical="center"/>
    </xf>
    <xf numFmtId="0" fontId="1" fillId="0" borderId="0" xfId="0" applyFont="1" applyFill="1" applyAlignment="1" applyProtection="1">
      <alignment horizontal="right" vertical="center"/>
    </xf>
    <xf numFmtId="38" fontId="7" fillId="0" borderId="0" xfId="0" applyNumberFormat="1" applyFont="1" applyFill="1" applyProtection="1">
      <alignment vertical="center"/>
    </xf>
    <xf numFmtId="38" fontId="17" fillId="0" borderId="0" xfId="2" applyFont="1" applyFill="1" applyBorder="1" applyAlignment="1" applyProtection="1">
      <alignment horizontal="center" vertical="center"/>
    </xf>
    <xf numFmtId="38" fontId="8" fillId="0" borderId="0" xfId="0" applyNumberFormat="1" applyFont="1" applyFill="1" applyProtection="1">
      <alignment vertical="center"/>
    </xf>
    <xf numFmtId="38" fontId="11" fillId="0" borderId="0" xfId="2" applyFont="1" applyFill="1" applyBorder="1" applyProtection="1">
      <alignment vertical="center"/>
    </xf>
    <xf numFmtId="38" fontId="19" fillId="0" borderId="0" xfId="2" applyFont="1" applyFill="1" applyBorder="1" applyProtection="1">
      <alignment vertical="center"/>
    </xf>
    <xf numFmtId="38" fontId="12" fillId="0" borderId="0" xfId="2" applyFont="1" applyFill="1" applyProtection="1">
      <alignment vertical="center"/>
    </xf>
    <xf numFmtId="0" fontId="8" fillId="0" borderId="0" xfId="0" applyFont="1" applyFill="1" applyProtection="1">
      <alignment vertical="center"/>
    </xf>
    <xf numFmtId="38" fontId="11" fillId="0" borderId="9" xfId="2" applyFont="1" applyFill="1" applyBorder="1" applyProtection="1">
      <alignment vertical="center"/>
    </xf>
    <xf numFmtId="38" fontId="11" fillId="0" borderId="0" xfId="0" applyNumberFormat="1" applyFont="1" applyFill="1" applyBorder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quotePrefix="1" applyProtection="1">
      <alignment vertical="center"/>
    </xf>
    <xf numFmtId="0" fontId="14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13" fillId="0" borderId="3" xfId="0" applyFont="1" applyFill="1" applyBorder="1" applyAlignment="1">
      <alignment horizontal="center" vertical="center"/>
    </xf>
    <xf numFmtId="176" fontId="13" fillId="0" borderId="3" xfId="0" applyNumberFormat="1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24" fillId="0" borderId="3" xfId="0" applyFont="1" applyBorder="1" applyAlignment="1">
      <alignment horizontal="center" vertical="center"/>
    </xf>
    <xf numFmtId="0" fontId="0" fillId="0" borderId="0" xfId="0" applyBorder="1" applyProtection="1">
      <alignment vertical="center"/>
    </xf>
    <xf numFmtId="0" fontId="0" fillId="0" borderId="12" xfId="0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0" fillId="0" borderId="0" xfId="0" applyBorder="1" applyAlignment="1" applyProtection="1">
      <alignment vertical="center"/>
    </xf>
    <xf numFmtId="177" fontId="0" fillId="0" borderId="0" xfId="2" applyNumberFormat="1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49" fontId="20" fillId="3" borderId="5" xfId="0" applyNumberFormat="1" applyFont="1" applyFill="1" applyBorder="1" applyAlignment="1" applyProtection="1">
      <alignment horizontal="right" vertical="center"/>
      <protection locked="0"/>
    </xf>
    <xf numFmtId="49" fontId="20" fillId="3" borderId="15" xfId="0" applyNumberFormat="1" applyFont="1" applyFill="1" applyBorder="1" applyAlignment="1" applyProtection="1">
      <alignment horizontal="right" vertical="center"/>
      <protection locked="0"/>
    </xf>
    <xf numFmtId="0" fontId="20" fillId="3" borderId="15" xfId="0" applyFont="1" applyFill="1" applyBorder="1" applyAlignment="1" applyProtection="1">
      <alignment horizontal="right" vertical="center"/>
      <protection locked="0"/>
    </xf>
    <xf numFmtId="38" fontId="20" fillId="3" borderId="15" xfId="2" applyFont="1" applyFill="1" applyBorder="1" applyProtection="1">
      <alignment vertical="center"/>
      <protection locked="0"/>
    </xf>
    <xf numFmtId="38" fontId="20" fillId="3" borderId="16" xfId="2" applyFont="1" applyFill="1" applyBorder="1" applyProtection="1">
      <alignment vertical="center"/>
      <protection locked="0"/>
    </xf>
    <xf numFmtId="38" fontId="0" fillId="4" borderId="17" xfId="2" applyFont="1" applyFill="1" applyBorder="1" applyProtection="1">
      <alignment vertical="center"/>
    </xf>
    <xf numFmtId="38" fontId="0" fillId="4" borderId="3" xfId="2" applyFont="1" applyFill="1" applyBorder="1" applyProtection="1">
      <alignment vertical="center"/>
    </xf>
    <xf numFmtId="38" fontId="1" fillId="4" borderId="3" xfId="2" applyFont="1" applyFill="1" applyBorder="1" applyProtection="1">
      <alignment vertical="center"/>
    </xf>
    <xf numFmtId="38" fontId="11" fillId="4" borderId="18" xfId="2" applyFont="1" applyFill="1" applyBorder="1" applyProtection="1">
      <alignment vertical="center"/>
    </xf>
    <xf numFmtId="38" fontId="11" fillId="4" borderId="18" xfId="0" applyNumberFormat="1" applyFont="1" applyFill="1" applyBorder="1" applyProtection="1">
      <alignment vertical="center"/>
    </xf>
    <xf numFmtId="38" fontId="27" fillId="0" borderId="0" xfId="2" applyFont="1" applyFill="1" applyBorder="1" applyProtection="1">
      <alignment vertical="center"/>
    </xf>
    <xf numFmtId="38" fontId="0" fillId="0" borderId="0" xfId="0" applyNumberFormat="1">
      <alignment vertical="center"/>
    </xf>
    <xf numFmtId="10" fontId="9" fillId="5" borderId="19" xfId="1" applyNumberFormat="1" applyFont="1" applyFill="1" applyBorder="1" applyAlignment="1">
      <alignment horizontal="center" vertical="center"/>
    </xf>
    <xf numFmtId="10" fontId="0" fillId="6" borderId="8" xfId="0" applyNumberFormat="1" applyFill="1" applyBorder="1" applyAlignment="1">
      <alignment horizontal="right" vertical="center"/>
    </xf>
    <xf numFmtId="178" fontId="0" fillId="6" borderId="20" xfId="0" applyNumberFormat="1" applyFill="1" applyBorder="1" applyAlignment="1">
      <alignment horizontal="left" vertical="center"/>
    </xf>
    <xf numFmtId="38" fontId="1" fillId="0" borderId="21" xfId="2" applyFont="1" applyFill="1" applyBorder="1" applyProtection="1">
      <alignment vertical="center"/>
    </xf>
    <xf numFmtId="38" fontId="9" fillId="0" borderId="0" xfId="2" applyFont="1" applyFill="1" applyBorder="1" applyAlignment="1" applyProtection="1">
      <alignment horizontal="center" vertical="center"/>
    </xf>
    <xf numFmtId="38" fontId="9" fillId="0" borderId="0" xfId="2" applyNumberFormat="1" applyFont="1" applyFill="1" applyBorder="1" applyProtection="1">
      <alignment vertical="center"/>
    </xf>
    <xf numFmtId="38" fontId="9" fillId="0" borderId="0" xfId="2" applyFont="1" applyFill="1" applyBorder="1" applyProtection="1">
      <alignment vertical="center"/>
    </xf>
    <xf numFmtId="179" fontId="20" fillId="3" borderId="5" xfId="2" applyNumberFormat="1" applyFont="1" applyFill="1" applyBorder="1" applyProtection="1">
      <alignment vertical="center"/>
      <protection locked="0"/>
    </xf>
    <xf numFmtId="180" fontId="20" fillId="3" borderId="15" xfId="2" applyNumberFormat="1" applyFont="1" applyFill="1" applyBorder="1" applyProtection="1">
      <alignment vertical="center"/>
      <protection locked="0"/>
    </xf>
    <xf numFmtId="38" fontId="26" fillId="0" borderId="22" xfId="2" applyFont="1" applyFill="1" applyBorder="1" applyAlignment="1" applyProtection="1"/>
    <xf numFmtId="38" fontId="9" fillId="0" borderId="22" xfId="2" applyFont="1" applyFill="1" applyBorder="1" applyAlignment="1" applyProtection="1"/>
    <xf numFmtId="0" fontId="29" fillId="0" borderId="0" xfId="0" applyFont="1" applyFill="1" applyProtection="1">
      <alignment vertical="center"/>
    </xf>
    <xf numFmtId="0" fontId="28" fillId="0" borderId="0" xfId="0" applyFont="1" applyFill="1" applyProtection="1">
      <alignment vertical="center"/>
    </xf>
    <xf numFmtId="0" fontId="21" fillId="4" borderId="0" xfId="0" applyFont="1" applyFill="1" applyAlignment="1" applyProtection="1">
      <alignment vertical="center"/>
    </xf>
    <xf numFmtId="0" fontId="21" fillId="4" borderId="11" xfId="0" applyFont="1" applyFill="1" applyBorder="1" applyAlignment="1" applyProtection="1">
      <alignment vertical="center"/>
    </xf>
    <xf numFmtId="0" fontId="22" fillId="4" borderId="0" xfId="0" applyFont="1" applyFill="1" applyAlignment="1" applyProtection="1">
      <alignment vertical="center"/>
    </xf>
    <xf numFmtId="0" fontId="22" fillId="4" borderId="11" xfId="0" applyFont="1" applyFill="1" applyBorder="1" applyAlignment="1" applyProtection="1">
      <alignment vertical="center"/>
    </xf>
    <xf numFmtId="0" fontId="25" fillId="0" borderId="7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8" fontId="0" fillId="0" borderId="23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25" fillId="0" borderId="6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23" fillId="0" borderId="26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4">
    <dxf>
      <fill>
        <patternFill>
          <bgColor indexed="13"/>
        </patternFill>
      </fill>
    </dxf>
    <dxf>
      <font>
        <condense val="0"/>
        <extend val="0"/>
        <color indexed="8"/>
      </font>
    </dxf>
    <dxf>
      <font>
        <b/>
        <i val="0"/>
        <strike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9525</xdr:rowOff>
    </xdr:from>
    <xdr:to>
      <xdr:col>1</xdr:col>
      <xdr:colOff>2000250</xdr:colOff>
      <xdr:row>9</xdr:row>
      <xdr:rowOff>19050</xdr:rowOff>
    </xdr:to>
    <xdr:sp macro="" textlink="">
      <xdr:nvSpPr>
        <xdr:cNvPr id="2075" name="Text Box 27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257175" y="1495425"/>
          <a:ext cx="2000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FF"/>
              </a:solidFill>
              <a:latin typeface="ＭＳ Ｐゴシック"/>
              <a:ea typeface="ＭＳ Ｐゴシック"/>
            </a:rPr>
            <a:t>一繰前の借受中の貸付金の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FF"/>
              </a:solidFill>
              <a:latin typeface="ＭＳ Ｐゴシック"/>
              <a:ea typeface="ＭＳ Ｐゴシック"/>
            </a:rPr>
            <a:t>一回当たりの償還額</a:t>
          </a:r>
        </a:p>
      </xdr:txBody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666750</xdr:colOff>
      <xdr:row>17</xdr:row>
      <xdr:rowOff>0</xdr:rowOff>
    </xdr:to>
    <xdr:sp macro="" textlink="">
      <xdr:nvSpPr>
        <xdr:cNvPr id="2086" name="Text Box 38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3276600" y="3390900"/>
          <a:ext cx="666750" cy="2286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給料の</a:t>
          </a:r>
          <a:r>
            <a: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3/10</a:t>
          </a:r>
        </a:p>
      </xdr:txBody>
    </xdr:sp>
    <xdr:clientData/>
  </xdr:twoCellAnchor>
  <xdr:twoCellAnchor>
    <xdr:from>
      <xdr:col>24</xdr:col>
      <xdr:colOff>76200</xdr:colOff>
      <xdr:row>8</xdr:row>
      <xdr:rowOff>28575</xdr:rowOff>
    </xdr:from>
    <xdr:to>
      <xdr:col>24</xdr:col>
      <xdr:colOff>76200</xdr:colOff>
      <xdr:row>9</xdr:row>
      <xdr:rowOff>114300</xdr:rowOff>
    </xdr:to>
    <xdr:sp macro="" textlink="">
      <xdr:nvSpPr>
        <xdr:cNvPr id="2478" name="Line 5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ShapeType="1"/>
        </xdr:cNvSpPr>
      </xdr:nvSpPr>
      <xdr:spPr bwMode="auto">
        <a:xfrm>
          <a:off x="18783300" y="17430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0</xdr:row>
      <xdr:rowOff>19050</xdr:rowOff>
    </xdr:from>
    <xdr:to>
      <xdr:col>7</xdr:col>
      <xdr:colOff>714375</xdr:colOff>
      <xdr:row>20</xdr:row>
      <xdr:rowOff>19050</xdr:rowOff>
    </xdr:to>
    <xdr:grpSp>
      <xdr:nvGrpSpPr>
        <xdr:cNvPr id="2479" name="Group 7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GrpSpPr>
          <a:grpSpLocks/>
        </xdr:cNvGrpSpPr>
      </xdr:nvGrpSpPr>
      <xdr:grpSpPr bwMode="auto">
        <a:xfrm>
          <a:off x="5657850" y="19050"/>
          <a:ext cx="1962150" cy="4114800"/>
          <a:chOff x="787" y="3"/>
          <a:chExt cx="232" cy="539"/>
        </a:xfrm>
      </xdr:grpSpPr>
      <xdr:sp macro="" textlink="">
        <xdr:nvSpPr>
          <xdr:cNvPr id="2055" name="Text Box 7">
            <a:extLst>
              <a:ext uri="{FF2B5EF4-FFF2-40B4-BE49-F238E27FC236}">
                <a16:creationId xmlns:a16="http://schemas.microsoft.com/office/drawing/2014/main" id="{00000000-0008-0000-0000-000007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7" y="3"/>
            <a:ext cx="232" cy="539"/>
          </a:xfrm>
          <a:prstGeom prst="rect">
            <a:avLst/>
          </a:prstGeom>
          <a:solidFill>
            <a:srgbClr val="CCFFFF"/>
          </a:solidFill>
          <a:ln w="25400">
            <a:noFill/>
            <a:miter lim="800000"/>
            <a:headEnd/>
            <a:tailEnd/>
          </a:ln>
        </xdr:spPr>
        <xdr:txBody>
          <a:bodyPr vertOverflow="clip" vert="wordArtVertRtl" wrap="square" lIns="0" tIns="0" rIns="36576" bIns="0" anchor="t" upright="1"/>
          <a:lstStyle/>
          <a:p>
            <a:pPr algn="l" rtl="0">
              <a:defRPr sz="1000"/>
            </a:pPr>
            <a:endParaRPr lang="ja-JP" altLang="en-US" sz="1100" b="1" i="0" strike="noStrike">
              <a:solidFill>
                <a:srgbClr val="FF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100" b="1" i="0" strike="noStrike">
                <a:solidFill>
                  <a:srgbClr val="333399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1100" b="1" i="0" strike="noStrike">
                <a:solidFill>
                  <a:srgbClr val="333399"/>
                </a:solidFill>
                <a:latin typeface="ＭＳ ゴシック"/>
                <a:ea typeface="ＭＳ ゴシック"/>
              </a:rPr>
              <a:t> 　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に必要事項を入力してください。</a:t>
            </a:r>
            <a:endParaRPr lang="ja-JP" altLang="en-US" sz="1100" b="1" i="0" strike="noStrike">
              <a:solidFill>
                <a:srgbClr val="333399"/>
              </a:solidFill>
              <a:latin typeface="ＭＳ ゴシック"/>
              <a:ea typeface="ＭＳ ゴシック"/>
            </a:endParaRPr>
          </a:p>
          <a:p>
            <a:pPr algn="l" rtl="0">
              <a:defRPr sz="1000"/>
            </a:pPr>
            <a:endParaRPr lang="ja-JP" altLang="en-US" sz="1100" b="1" i="0" strike="noStrike">
              <a:solidFill>
                <a:srgbClr val="333399"/>
              </a:solidFill>
              <a:latin typeface="ＭＳ ゴシック"/>
              <a:ea typeface="ＭＳ ゴシック"/>
            </a:endParaRPr>
          </a:p>
          <a:p>
            <a:pPr algn="l" rtl="0">
              <a:defRPr sz="1000"/>
            </a:pPr>
            <a:r>
              <a:rPr lang="ja-JP" altLang="en-US" sz="1100" b="1" i="0" strike="noStrike">
                <a:solidFill>
                  <a:srgbClr val="333399"/>
                </a:solidFill>
                <a:latin typeface="ＭＳ ゴシック"/>
                <a:ea typeface="ＭＳ ゴシック"/>
              </a:rPr>
              <a:t> </a:t>
            </a:r>
          </a:p>
          <a:p>
            <a:pPr algn="l" rtl="0">
              <a:defRPr sz="1000"/>
            </a:pPr>
            <a:r>
              <a:rPr lang="ja-JP" altLang="en-US" sz="1100" b="1" i="0" strike="noStrike">
                <a:solidFill>
                  <a:srgbClr val="333399"/>
                </a:solidFill>
                <a:latin typeface="ＭＳ ゴシック"/>
                <a:ea typeface="ＭＳ ゴシック"/>
              </a:rPr>
              <a:t>　</a:t>
            </a:r>
            <a:r>
              <a:rPr lang="ja-JP" altLang="en-US" sz="1100" b="1" i="0" strike="noStrike">
                <a:solidFill>
                  <a:srgbClr val="FF0000"/>
                </a:solidFill>
                <a:latin typeface="ＭＳ ゴシック"/>
                <a:ea typeface="ＭＳ ゴシック"/>
              </a:rPr>
              <a:t>赤文字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に注意して入力してください。</a:t>
            </a:r>
            <a:r>
              <a:rPr lang="ja-JP" altLang="en-US" sz="1100" b="1" i="0" strike="noStrike">
                <a:solidFill>
                  <a:srgbClr val="FF0000"/>
                </a:solidFill>
                <a:latin typeface="ＭＳ ゴシック"/>
                <a:ea typeface="ＭＳ ゴシック"/>
              </a:rPr>
              <a:t>赤文字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が</a:t>
            </a:r>
          </a:p>
          <a:p>
            <a:pPr algn="l" rtl="0">
              <a:defRPr sz="1000"/>
            </a:pPr>
            <a:r>
              <a:rPr lang="ja-JP" altLang="en-US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全てなくなった時点で完了です。</a:t>
            </a:r>
          </a:p>
          <a:p>
            <a:pPr algn="l" rtl="0">
              <a:lnSpc>
                <a:spcPts val="1200"/>
              </a:lnSpc>
              <a:defRPr sz="1000"/>
            </a:pPr>
            <a:endParaRPr lang="ja-JP" altLang="en-US" sz="1100" b="1" i="0" strike="noStrike">
              <a:solidFill>
                <a:srgbClr val="333399"/>
              </a:solidFill>
              <a:latin typeface="ＭＳ ゴシック"/>
              <a:ea typeface="ＭＳ ゴシック"/>
            </a:endParaRPr>
          </a:p>
          <a:p>
            <a:pPr algn="l" rtl="0">
              <a:defRPr sz="1000"/>
            </a:pPr>
            <a:r>
              <a:rPr lang="ja-JP" altLang="en-US" sz="1100" b="1" i="0" strike="noStrike">
                <a:solidFill>
                  <a:srgbClr val="333399"/>
                </a:solidFill>
                <a:latin typeface="ＭＳ ゴシック"/>
                <a:ea typeface="ＭＳ ゴシック"/>
              </a:rPr>
              <a:t>　</a:t>
            </a:r>
            <a:r>
              <a:rPr lang="en-US" altLang="ja-JP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『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一部繰上償還申出書</a:t>
            </a:r>
            <a:r>
              <a:rPr lang="en-US" altLang="ja-JP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』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の印刷は、隣のシート</a:t>
            </a: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1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で行ってください。</a:t>
            </a:r>
          </a:p>
        </xdr:txBody>
      </xdr:sp>
      <xdr:sp macro="" textlink="">
        <xdr:nvSpPr>
          <xdr:cNvPr id="2481" name="Rectangle 6">
            <a:extLst>
              <a:ext uri="{FF2B5EF4-FFF2-40B4-BE49-F238E27FC236}">
                <a16:creationId xmlns:a16="http://schemas.microsoft.com/office/drawing/2014/main" id="{00000000-0008-0000-0000-0000B1090000}"/>
              </a:ext>
            </a:extLst>
          </xdr:cNvPr>
          <xdr:cNvSpPr>
            <a:spLocks noChangeArrowheads="1"/>
          </xdr:cNvSpPr>
        </xdr:nvSpPr>
        <xdr:spPr bwMode="auto">
          <a:xfrm>
            <a:off x="964" y="28"/>
            <a:ext cx="37" cy="35"/>
          </a:xfrm>
          <a:prstGeom prst="rect">
            <a:avLst/>
          </a:prstGeom>
          <a:solidFill>
            <a:srgbClr val="FFCC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76200</xdr:colOff>
      <xdr:row>11</xdr:row>
      <xdr:rowOff>28575</xdr:rowOff>
    </xdr:from>
    <xdr:to>
      <xdr:col>17</xdr:col>
      <xdr:colOff>161925</xdr:colOff>
      <xdr:row>11</xdr:row>
      <xdr:rowOff>28575</xdr:rowOff>
    </xdr:to>
    <xdr:sp macro="" textlink="">
      <xdr:nvSpPr>
        <xdr:cNvPr id="5406" name="Line 1">
          <a:extLst>
            <a:ext uri="{FF2B5EF4-FFF2-40B4-BE49-F238E27FC236}">
              <a16:creationId xmlns:a16="http://schemas.microsoft.com/office/drawing/2014/main" id="{00000000-0008-0000-0100-00001E150000}"/>
            </a:ext>
          </a:extLst>
        </xdr:cNvPr>
        <xdr:cNvSpPr>
          <a:spLocks noChangeShapeType="1"/>
        </xdr:cNvSpPr>
      </xdr:nvSpPr>
      <xdr:spPr bwMode="auto">
        <a:xfrm>
          <a:off x="3886200" y="2152650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76200</xdr:colOff>
      <xdr:row>11</xdr:row>
      <xdr:rowOff>28575</xdr:rowOff>
    </xdr:from>
    <xdr:to>
      <xdr:col>16</xdr:col>
      <xdr:colOff>76200</xdr:colOff>
      <xdr:row>12</xdr:row>
      <xdr:rowOff>114300</xdr:rowOff>
    </xdr:to>
    <xdr:sp macro="" textlink="">
      <xdr:nvSpPr>
        <xdr:cNvPr id="5407" name="Line 2">
          <a:extLst>
            <a:ext uri="{FF2B5EF4-FFF2-40B4-BE49-F238E27FC236}">
              <a16:creationId xmlns:a16="http://schemas.microsoft.com/office/drawing/2014/main" id="{00000000-0008-0000-0100-00001F150000}"/>
            </a:ext>
          </a:extLst>
        </xdr:cNvPr>
        <xdr:cNvSpPr>
          <a:spLocks noChangeShapeType="1"/>
        </xdr:cNvSpPr>
      </xdr:nvSpPr>
      <xdr:spPr bwMode="auto">
        <a:xfrm>
          <a:off x="3886200" y="2152650"/>
          <a:ext cx="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25</xdr:row>
      <xdr:rowOff>76200</xdr:rowOff>
    </xdr:from>
    <xdr:to>
      <xdr:col>28</xdr:col>
      <xdr:colOff>219075</xdr:colOff>
      <xdr:row>35</xdr:row>
      <xdr:rowOff>171450</xdr:rowOff>
    </xdr:to>
    <xdr:sp macro="" textlink="">
      <xdr:nvSpPr>
        <xdr:cNvPr id="5408" name="AutoShape 3">
          <a:extLst>
            <a:ext uri="{FF2B5EF4-FFF2-40B4-BE49-F238E27FC236}">
              <a16:creationId xmlns:a16="http://schemas.microsoft.com/office/drawing/2014/main" id="{00000000-0008-0000-0100-000020150000}"/>
            </a:ext>
          </a:extLst>
        </xdr:cNvPr>
        <xdr:cNvSpPr>
          <a:spLocks noChangeArrowheads="1"/>
        </xdr:cNvSpPr>
      </xdr:nvSpPr>
      <xdr:spPr bwMode="auto">
        <a:xfrm>
          <a:off x="0" y="5153025"/>
          <a:ext cx="6762750" cy="2343150"/>
        </a:xfrm>
        <a:prstGeom prst="roundRect">
          <a:avLst>
            <a:gd name="adj" fmla="val 16667"/>
          </a:avLst>
        </a:prstGeom>
        <a:solidFill>
          <a:srgbClr val="FF9900">
            <a:alpha val="20000"/>
          </a:srgbClr>
        </a:solidFill>
        <a:ln w="31750">
          <a:solidFill>
            <a:srgbClr val="FF0000"/>
          </a:solidFill>
          <a:prstDash val="dash"/>
          <a:round/>
          <a:headEnd/>
          <a:tailEnd/>
        </a:ln>
      </xdr:spPr>
    </xdr:sp>
    <xdr:clientData fPrintsWithSheet="0"/>
  </xdr:twoCellAnchor>
  <xdr:twoCellAnchor>
    <xdr:from>
      <xdr:col>29</xdr:col>
      <xdr:colOff>647700</xdr:colOff>
      <xdr:row>1</xdr:row>
      <xdr:rowOff>152400</xdr:rowOff>
    </xdr:from>
    <xdr:to>
      <xdr:col>32</xdr:col>
      <xdr:colOff>0</xdr:colOff>
      <xdr:row>24</xdr:row>
      <xdr:rowOff>66675</xdr:rowOff>
    </xdr:to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00000000-0008-0000-0100-000004140000}"/>
            </a:ext>
          </a:extLst>
        </xdr:cNvPr>
        <xdr:cNvSpPr txBox="1">
          <a:spLocks noChangeArrowheads="1"/>
        </xdr:cNvSpPr>
      </xdr:nvSpPr>
      <xdr:spPr bwMode="auto">
        <a:xfrm>
          <a:off x="7429500" y="323850"/>
          <a:ext cx="1409700" cy="4648200"/>
        </a:xfrm>
        <a:prstGeom prst="rect">
          <a:avLst/>
        </a:prstGeom>
        <a:solidFill>
          <a:srgbClr val="FF9900"/>
        </a:solidFill>
        <a:ln w="31750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54864" tIns="0" rIns="54864" bIns="0" anchor="ctr" upright="1"/>
        <a:lstStyle/>
        <a:p>
          <a:pPr algn="l" rtl="0">
            <a:lnSpc>
              <a:spcPts val="3000"/>
            </a:lnSpc>
            <a:defRPr sz="1000"/>
          </a:pPr>
          <a:r>
            <a:rPr lang="ja-JP" altLang="en-US" sz="2600" b="1" i="0" strike="noStrike">
              <a:solidFill>
                <a:srgbClr val="000000"/>
              </a:solidFill>
              <a:latin typeface="ＭＳ ゴシック"/>
              <a:ea typeface="ＭＳ ゴシック"/>
            </a:rPr>
            <a:t>印刷後、記入して</a:t>
          </a:r>
        </a:p>
        <a:p>
          <a:pPr algn="l" rtl="0">
            <a:lnSpc>
              <a:spcPts val="3000"/>
            </a:lnSpc>
            <a:defRPr sz="1000"/>
          </a:pPr>
          <a:r>
            <a:rPr lang="ja-JP" altLang="en-US" sz="2600" b="1" i="0" strike="noStrike">
              <a:solidFill>
                <a:srgbClr val="000000"/>
              </a:solidFill>
              <a:latin typeface="ＭＳ ゴシック"/>
              <a:ea typeface="ＭＳ ゴシック"/>
            </a:rPr>
            <a:t>提出してください。</a:t>
          </a:r>
        </a:p>
      </xdr:txBody>
    </xdr:sp>
    <xdr:clientData fPrintsWithSheet="0"/>
  </xdr:twoCellAnchor>
  <xdr:twoCellAnchor>
    <xdr:from>
      <xdr:col>29</xdr:col>
      <xdr:colOff>238125</xdr:colOff>
      <xdr:row>25</xdr:row>
      <xdr:rowOff>9525</xdr:rowOff>
    </xdr:from>
    <xdr:to>
      <xdr:col>31</xdr:col>
      <xdr:colOff>228600</xdr:colOff>
      <xdr:row>33</xdr:row>
      <xdr:rowOff>238125</xdr:rowOff>
    </xdr:to>
    <xdr:sp macro="" textlink="">
      <xdr:nvSpPr>
        <xdr:cNvPr id="5410" name="AutoShape 5">
          <a:extLst>
            <a:ext uri="{FF2B5EF4-FFF2-40B4-BE49-F238E27FC236}">
              <a16:creationId xmlns:a16="http://schemas.microsoft.com/office/drawing/2014/main" id="{00000000-0008-0000-0100-000022150000}"/>
            </a:ext>
          </a:extLst>
        </xdr:cNvPr>
        <xdr:cNvSpPr>
          <a:spLocks noChangeArrowheads="1"/>
        </xdr:cNvSpPr>
      </xdr:nvSpPr>
      <xdr:spPr bwMode="auto">
        <a:xfrm rot="16200000" flipH="1">
          <a:off x="6767513" y="5338762"/>
          <a:ext cx="1866900" cy="136207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4657 h 21600"/>
            <a:gd name="T20" fmla="*/ 17788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4929" y="0"/>
              </a:moveTo>
              <a:lnTo>
                <a:pt x="8258" y="7200"/>
              </a:lnTo>
              <a:lnTo>
                <a:pt x="12070" y="7200"/>
              </a:lnTo>
              <a:lnTo>
                <a:pt x="12070" y="14657"/>
              </a:lnTo>
              <a:lnTo>
                <a:pt x="0" y="14657"/>
              </a:lnTo>
              <a:lnTo>
                <a:pt x="0" y="21600"/>
              </a:lnTo>
              <a:lnTo>
                <a:pt x="17788" y="21600"/>
              </a:lnTo>
              <a:lnTo>
                <a:pt x="17788" y="7200"/>
              </a:lnTo>
              <a:lnTo>
                <a:pt x="21600" y="7200"/>
              </a:lnTo>
              <a:lnTo>
                <a:pt x="14929" y="0"/>
              </a:lnTo>
              <a:close/>
            </a:path>
          </a:pathLst>
        </a:custGeom>
        <a:solidFill>
          <a:srgbClr val="FF9900"/>
        </a:solidFill>
        <a:ln w="31750">
          <a:solidFill>
            <a:srgbClr val="000000"/>
          </a:solidFill>
          <a:miter lim="800000"/>
          <a:headEnd/>
          <a:tailEnd/>
        </a:ln>
      </xdr:spPr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6</xdr:row>
      <xdr:rowOff>95250</xdr:rowOff>
    </xdr:from>
    <xdr:to>
      <xdr:col>11</xdr:col>
      <xdr:colOff>266700</xdr:colOff>
      <xdr:row>12</xdr:row>
      <xdr:rowOff>85725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6191250" y="1476375"/>
          <a:ext cx="6219825" cy="1495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一繰の制限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・一繰額は１０万円以上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・一繰額は未償還元金を超えてはならない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・償還回数を増やすことはできない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・一繰後の償還額の合計は給料月額の３／１０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endParaRPr lang="ja-JP" altLang="en-US" sz="12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endParaRPr lang="ja-JP" altLang="en-US" sz="12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2</xdr:row>
      <xdr:rowOff>9525</xdr:rowOff>
    </xdr:from>
    <xdr:to>
      <xdr:col>1</xdr:col>
      <xdr:colOff>1571625</xdr:colOff>
      <xdr:row>14</xdr:row>
      <xdr:rowOff>57150</xdr:rowOff>
    </xdr:to>
    <xdr:sp macro="" textlink="">
      <xdr:nvSpPr>
        <xdr:cNvPr id="6145" name="AutoShape 1">
          <a:extLst>
            <a:ext uri="{FF2B5EF4-FFF2-40B4-BE49-F238E27FC236}">
              <a16:creationId xmlns:a16="http://schemas.microsoft.com/office/drawing/2014/main" id="{00000000-0008-0000-0300-000001180000}"/>
            </a:ext>
          </a:extLst>
        </xdr:cNvPr>
        <xdr:cNvSpPr>
          <a:spLocks noChangeArrowheads="1"/>
        </xdr:cNvSpPr>
      </xdr:nvSpPr>
      <xdr:spPr bwMode="auto">
        <a:xfrm rot="5400000">
          <a:off x="271462" y="919163"/>
          <a:ext cx="2219325" cy="1123950"/>
        </a:xfrm>
        <a:prstGeom prst="leftArrow">
          <a:avLst>
            <a:gd name="adj1" fmla="val 45861"/>
            <a:gd name="adj2" fmla="val 60389"/>
          </a:avLst>
        </a:prstGeom>
        <a:solidFill>
          <a:srgbClr val="FF99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36576" tIns="0" rIns="36576" bIns="0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一繰実施月時点の利率を入力する</a:t>
          </a:r>
        </a:p>
      </xdr:txBody>
    </xdr:sp>
    <xdr:clientData fPrintsWithSheet="0"/>
  </xdr:twoCellAnchor>
  <xdr:twoCellAnchor>
    <xdr:from>
      <xdr:col>4</xdr:col>
      <xdr:colOff>447675</xdr:colOff>
      <xdr:row>2</xdr:row>
      <xdr:rowOff>9525</xdr:rowOff>
    </xdr:from>
    <xdr:to>
      <xdr:col>4</xdr:col>
      <xdr:colOff>1571625</xdr:colOff>
      <xdr:row>14</xdr:row>
      <xdr:rowOff>57150</xdr:rowOff>
    </xdr:to>
    <xdr:sp macro="" textlink="">
      <xdr:nvSpPr>
        <xdr:cNvPr id="6146" name="AutoShape 2">
          <a:extLst>
            <a:ext uri="{FF2B5EF4-FFF2-40B4-BE49-F238E27FC236}">
              <a16:creationId xmlns:a16="http://schemas.microsoft.com/office/drawing/2014/main" id="{00000000-0008-0000-0300-000002180000}"/>
            </a:ext>
          </a:extLst>
        </xdr:cNvPr>
        <xdr:cNvSpPr>
          <a:spLocks noChangeArrowheads="1"/>
        </xdr:cNvSpPr>
      </xdr:nvSpPr>
      <xdr:spPr bwMode="auto">
        <a:xfrm rot="5400000">
          <a:off x="3900487" y="919163"/>
          <a:ext cx="2219325" cy="1123950"/>
        </a:xfrm>
        <a:prstGeom prst="leftArrow">
          <a:avLst>
            <a:gd name="adj1" fmla="val 45861"/>
            <a:gd name="adj2" fmla="val 60389"/>
          </a:avLst>
        </a:prstGeom>
        <a:solidFill>
          <a:srgbClr val="FF99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36576" tIns="0" rIns="36576" bIns="0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一繰実施月時点の利率を入力する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F31"/>
  <sheetViews>
    <sheetView showGridLines="0" tabSelected="1" workbookViewId="0">
      <selection activeCell="D1" sqref="D1"/>
    </sheetView>
  </sheetViews>
  <sheetFormatPr defaultColWidth="8.875" defaultRowHeight="13.5" x14ac:dyDescent="0.15"/>
  <cols>
    <col min="1" max="1" width="3.375" style="59" bestFit="1" customWidth="1"/>
    <col min="2" max="2" width="37.625" style="38" customWidth="1"/>
    <col min="3" max="3" width="4.625" style="38" customWidth="1"/>
    <col min="4" max="4" width="16.75" style="38" customWidth="1"/>
    <col min="5" max="5" width="11.75" style="38" customWidth="1"/>
    <col min="6" max="6" width="10.75" style="38" customWidth="1"/>
    <col min="7" max="7" width="5.75" style="38" customWidth="1"/>
    <col min="8" max="8" width="12.875" style="38" customWidth="1"/>
    <col min="9" max="16384" width="8.875" style="38"/>
  </cols>
  <sheetData>
    <row r="1" spans="1:58" ht="18" customHeight="1" x14ac:dyDescent="0.15">
      <c r="A1" s="34" t="s">
        <v>26</v>
      </c>
      <c r="B1" s="35" t="s">
        <v>14</v>
      </c>
      <c r="C1" s="35"/>
      <c r="D1" s="82"/>
      <c r="E1" s="36"/>
      <c r="F1" s="37" t="str">
        <f>ASC(UPPER(MID(D1,1,5)))</f>
        <v/>
      </c>
      <c r="G1" s="37"/>
    </row>
    <row r="2" spans="1:58" ht="18" customHeight="1" x14ac:dyDescent="0.15">
      <c r="A2" s="34" t="s">
        <v>27</v>
      </c>
      <c r="B2" s="35" t="s">
        <v>71</v>
      </c>
      <c r="C2" s="35"/>
      <c r="D2" s="83"/>
      <c r="E2" s="36"/>
      <c r="F2" s="37" t="str">
        <f>ASC(UPPER(MID(D2,1,6)))</f>
        <v/>
      </c>
      <c r="G2" s="37"/>
    </row>
    <row r="3" spans="1:58" ht="18" customHeight="1" x14ac:dyDescent="0.15">
      <c r="A3" s="34" t="s">
        <v>28</v>
      </c>
      <c r="B3" s="35" t="s">
        <v>10</v>
      </c>
      <c r="C3" s="35"/>
      <c r="D3" s="84"/>
      <c r="E3" s="39"/>
      <c r="F3" s="37" t="str">
        <f>RIGHT(D3,2)</f>
        <v/>
      </c>
      <c r="G3" s="37"/>
    </row>
    <row r="4" spans="1:58" ht="18" customHeight="1" x14ac:dyDescent="0.15">
      <c r="A4" s="34" t="s">
        <v>29</v>
      </c>
      <c r="B4" s="35" t="s">
        <v>7</v>
      </c>
      <c r="C4" s="35"/>
      <c r="D4" s="83"/>
      <c r="E4" s="36"/>
      <c r="F4" s="37" t="str">
        <f>ASC(UPPER(MID(D4,1,6)))</f>
        <v/>
      </c>
      <c r="G4" s="37"/>
    </row>
    <row r="5" spans="1:58" ht="18" customHeight="1" x14ac:dyDescent="0.15">
      <c r="A5" s="34" t="s">
        <v>30</v>
      </c>
      <c r="B5" s="35" t="s">
        <v>97</v>
      </c>
      <c r="C5" s="35"/>
      <c r="D5" s="85"/>
      <c r="E5" s="40"/>
      <c r="F5" s="32"/>
    </row>
    <row r="6" spans="1:58" ht="18" customHeight="1" thickBot="1" x14ac:dyDescent="0.2">
      <c r="A6" s="34" t="s">
        <v>35</v>
      </c>
      <c r="B6" s="41" t="s">
        <v>99</v>
      </c>
      <c r="C6" s="41"/>
      <c r="D6" s="86"/>
      <c r="G6" s="37"/>
    </row>
    <row r="7" spans="1:58" s="43" customFormat="1" ht="9" customHeight="1" x14ac:dyDescent="0.15">
      <c r="A7" s="34"/>
      <c r="B7" s="41"/>
      <c r="C7" s="41"/>
      <c r="D7" s="42"/>
      <c r="E7" s="42"/>
      <c r="F7" s="37"/>
      <c r="G7" s="37"/>
    </row>
    <row r="8" spans="1:58" ht="18" customHeight="1" x14ac:dyDescent="0.15">
      <c r="A8" s="34" t="s">
        <v>31</v>
      </c>
      <c r="C8" s="44" t="s">
        <v>72</v>
      </c>
      <c r="D8" s="85"/>
      <c r="E8" s="42"/>
    </row>
    <row r="9" spans="1:58" ht="18" customHeight="1" x14ac:dyDescent="0.15">
      <c r="A9" s="34"/>
      <c r="C9" s="44" t="s">
        <v>73</v>
      </c>
      <c r="D9" s="85"/>
      <c r="E9" s="42"/>
    </row>
    <row r="10" spans="1:58" ht="18" customHeight="1" x14ac:dyDescent="0.15">
      <c r="A10" s="34"/>
      <c r="C10" s="44" t="s">
        <v>74</v>
      </c>
      <c r="D10" s="85"/>
      <c r="E10" s="42"/>
      <c r="F10" s="70"/>
      <c r="G10" s="70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</row>
    <row r="11" spans="1:58" ht="18" customHeight="1" x14ac:dyDescent="0.15">
      <c r="A11" s="34"/>
      <c r="C11" s="44" t="s">
        <v>16</v>
      </c>
      <c r="D11" s="85"/>
      <c r="E11" s="42"/>
      <c r="F11" s="70"/>
      <c r="G11" s="70"/>
      <c r="H11" s="74"/>
      <c r="I11" s="74"/>
      <c r="J11" s="70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</row>
    <row r="12" spans="1:58" ht="18" customHeight="1" x14ac:dyDescent="0.15">
      <c r="A12" s="34"/>
      <c r="C12" s="44" t="s">
        <v>75</v>
      </c>
      <c r="D12" s="85"/>
      <c r="E12" s="42"/>
      <c r="F12" s="70"/>
      <c r="G12" s="70"/>
      <c r="H12" s="70"/>
      <c r="I12" s="70"/>
      <c r="J12" s="74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</row>
    <row r="13" spans="1:58" ht="18" customHeight="1" x14ac:dyDescent="0.15">
      <c r="A13" s="34"/>
      <c r="C13" s="44" t="s">
        <v>90</v>
      </c>
      <c r="D13" s="85"/>
      <c r="E13" s="42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</row>
    <row r="14" spans="1:58" ht="18" customHeight="1" x14ac:dyDescent="0.15">
      <c r="A14" s="34"/>
      <c r="C14" s="44" t="s">
        <v>91</v>
      </c>
      <c r="D14" s="85"/>
      <c r="E14" s="42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</row>
    <row r="15" spans="1:58" ht="18" customHeight="1" x14ac:dyDescent="0.15">
      <c r="A15" s="45"/>
      <c r="B15" s="46"/>
      <c r="C15" s="46" t="s">
        <v>33</v>
      </c>
      <c r="D15" s="87">
        <f>SUM(D8:D14)</f>
        <v>0</v>
      </c>
      <c r="E15" s="92" t="str">
        <f>計算用!B26</f>
        <v/>
      </c>
    </row>
    <row r="16" spans="1:58" ht="6" customHeight="1" x14ac:dyDescent="0.15">
      <c r="A16" s="45"/>
      <c r="B16" s="46"/>
      <c r="C16" s="46"/>
      <c r="D16" s="32"/>
      <c r="E16" s="32"/>
    </row>
    <row r="17" spans="1:7" ht="18" customHeight="1" x14ac:dyDescent="0.15">
      <c r="A17" s="45"/>
      <c r="B17" s="46"/>
      <c r="C17" s="46" t="s">
        <v>32</v>
      </c>
      <c r="D17" s="88">
        <f>計算用!B5</f>
        <v>0</v>
      </c>
      <c r="E17" s="32"/>
    </row>
    <row r="18" spans="1:7" ht="6" customHeight="1" x14ac:dyDescent="0.15">
      <c r="A18" s="45"/>
      <c r="B18" s="46"/>
      <c r="C18" s="46"/>
      <c r="D18" s="48"/>
      <c r="E18" s="32"/>
    </row>
    <row r="19" spans="1:7" ht="18" customHeight="1" x14ac:dyDescent="0.15">
      <c r="A19" s="45"/>
      <c r="B19" s="46"/>
      <c r="C19" s="49" t="s">
        <v>34</v>
      </c>
      <c r="D19" s="89" t="e">
        <f>SUM(計算用!C15,計算用!B24:B24)</f>
        <v>#VALUE!</v>
      </c>
      <c r="E19" s="32"/>
      <c r="F19" s="70"/>
    </row>
    <row r="20" spans="1:7" ht="15" customHeight="1" x14ac:dyDescent="0.15">
      <c r="A20" s="45"/>
      <c r="B20" s="46"/>
      <c r="C20" s="49"/>
      <c r="D20" s="97"/>
      <c r="E20" s="32"/>
      <c r="F20" s="70"/>
      <c r="G20" s="32"/>
    </row>
    <row r="21" spans="1:7" ht="18" customHeight="1" thickBot="1" x14ac:dyDescent="0.2">
      <c r="A21" s="45"/>
      <c r="B21" s="46"/>
      <c r="C21" s="46"/>
      <c r="D21" s="98" t="s">
        <v>101</v>
      </c>
      <c r="E21" s="47"/>
      <c r="F21" s="47"/>
      <c r="G21" s="43"/>
    </row>
    <row r="22" spans="1:7" ht="18" customHeight="1" x14ac:dyDescent="0.15">
      <c r="A22" s="34" t="s">
        <v>21</v>
      </c>
      <c r="B22" s="105" t="s">
        <v>102</v>
      </c>
      <c r="C22" s="35"/>
      <c r="D22" s="101"/>
      <c r="E22" s="104"/>
      <c r="F22" s="99"/>
      <c r="G22" s="43"/>
    </row>
    <row r="23" spans="1:7" ht="18" customHeight="1" x14ac:dyDescent="0.15">
      <c r="A23" s="34" t="s">
        <v>22</v>
      </c>
      <c r="B23" s="105" t="s">
        <v>103</v>
      </c>
      <c r="C23" s="35"/>
      <c r="D23" s="102"/>
      <c r="E23" s="103"/>
      <c r="F23" s="100"/>
      <c r="G23" s="43"/>
    </row>
    <row r="24" spans="1:7" ht="9" customHeight="1" thickBot="1" x14ac:dyDescent="0.2">
      <c r="A24" s="34"/>
      <c r="B24" s="35"/>
      <c r="C24" s="35"/>
      <c r="D24" s="42"/>
      <c r="E24" s="51"/>
      <c r="F24" s="32"/>
      <c r="G24" s="50"/>
    </row>
    <row r="25" spans="1:7" ht="18" customHeight="1" x14ac:dyDescent="0.15">
      <c r="A25" s="34" t="s">
        <v>23</v>
      </c>
      <c r="B25" s="106" t="s">
        <v>88</v>
      </c>
      <c r="C25" s="35"/>
      <c r="D25" s="101"/>
      <c r="E25" s="31" t="str">
        <f>計算用!B23</f>
        <v/>
      </c>
      <c r="F25" s="52"/>
      <c r="G25" s="50"/>
    </row>
    <row r="26" spans="1:7" ht="18" customHeight="1" x14ac:dyDescent="0.15">
      <c r="A26" s="34" t="s">
        <v>24</v>
      </c>
      <c r="B26" s="105" t="s">
        <v>81</v>
      </c>
      <c r="C26" s="35"/>
      <c r="D26" s="102"/>
      <c r="E26" s="31" t="str">
        <f>計算用!B22</f>
        <v>未償還元金以内にしてください！</v>
      </c>
      <c r="F26" s="52"/>
      <c r="G26" s="50"/>
    </row>
    <row r="27" spans="1:7" ht="9" customHeight="1" thickBot="1" x14ac:dyDescent="0.2">
      <c r="A27" s="45"/>
      <c r="B27" s="43"/>
      <c r="C27" s="43"/>
      <c r="D27" s="32"/>
      <c r="E27" s="32"/>
      <c r="F27" s="50"/>
      <c r="G27" s="55"/>
    </row>
    <row r="28" spans="1:7" ht="18" customHeight="1" thickBot="1" x14ac:dyDescent="0.2">
      <c r="A28" s="107" t="s">
        <v>36</v>
      </c>
      <c r="B28" s="107"/>
      <c r="C28" s="108"/>
      <c r="D28" s="90">
        <f>計算用!B24</f>
        <v>0</v>
      </c>
      <c r="E28" s="53" t="e">
        <f>計算用!B25</f>
        <v>#VALUE!</v>
      </c>
      <c r="F28" s="54"/>
      <c r="G28" s="56"/>
    </row>
    <row r="29" spans="1:7" ht="9" customHeight="1" thickBot="1" x14ac:dyDescent="0.2">
      <c r="A29" s="45"/>
      <c r="B29" s="43"/>
      <c r="C29" s="43"/>
      <c r="D29" s="57"/>
      <c r="E29" s="53"/>
      <c r="F29" s="56"/>
    </row>
    <row r="30" spans="1:7" ht="18" customHeight="1" thickBot="1" x14ac:dyDescent="0.2">
      <c r="A30" s="109" t="s">
        <v>77</v>
      </c>
      <c r="B30" s="109"/>
      <c r="C30" s="110"/>
      <c r="D30" s="91">
        <f>計算用!B27</f>
        <v>0</v>
      </c>
      <c r="E30" s="58"/>
    </row>
    <row r="31" spans="1:7" x14ac:dyDescent="0.15">
      <c r="D31" s="60"/>
      <c r="E31" s="60"/>
    </row>
  </sheetData>
  <sheetProtection algorithmName="SHA-512" hashValue="IC3gkRfPj4A06Ry+nMk7GjxBfNOSJ7LrINXmvuT7ftKrXxod0y/afxbuuHLcbMXIMk0Z2PtXI5FRawWOrYo/Zw==" saltValue="BjVVcdLlhlYThA69x3D3Sg==" spinCount="100000" sheet="1" selectLockedCells="1"/>
  <mergeCells count="2">
    <mergeCell ref="A28:C28"/>
    <mergeCell ref="A30:C30"/>
  </mergeCells>
  <phoneticPr fontId="2"/>
  <conditionalFormatting sqref="D15">
    <cfRule type="cellIs" dxfId="3" priority="2" stopIfTrue="1" operator="greaterThan">
      <formula>$D$17</formula>
    </cfRule>
  </conditionalFormatting>
  <conditionalFormatting sqref="D19:D20">
    <cfRule type="cellIs" dxfId="2" priority="3" stopIfTrue="1" operator="greaterThan">
      <formula>$D$17</formula>
    </cfRule>
  </conditionalFormatting>
  <conditionalFormatting sqref="D28:E30">
    <cfRule type="cellIs" dxfId="1" priority="1" stopIfTrue="1" operator="between">
      <formula>-20000000</formula>
      <formula>20000000</formula>
    </cfRule>
  </conditionalFormatting>
  <dataValidations count="12">
    <dataValidation type="whole" imeMode="disabled" allowBlank="1" showInputMessage="1" showErrorMessage="1" errorTitle="一部繰上償還額" error="希望する一部繰上償還額を入力してください！" sqref="D26" xr:uid="{00000000-0002-0000-0000-000000000000}">
      <formula1>0</formula1>
      <formula2>18000000</formula2>
    </dataValidation>
    <dataValidation type="whole" imeMode="disabled" allowBlank="1" showInputMessage="1" showErrorMessage="1" errorTitle="一繰後の償還回数" error="希望する一繰後の償還回数を入力してください！" sqref="D25" xr:uid="{00000000-0002-0000-0000-000001000000}">
      <formula1>0</formula1>
      <formula2>360</formula2>
    </dataValidation>
    <dataValidation type="whole" imeMode="disabled" showInputMessage="1" showErrorMessage="1" errorTitle="未償還回数" error="1月末時点の未償還回数を入力してください！" sqref="D22" xr:uid="{00000000-0002-0000-0000-000002000000}">
      <formula1>0</formula1>
      <formula2>360</formula2>
    </dataValidation>
    <dataValidation type="whole" imeMode="disabled" showInputMessage="1" showErrorMessage="1" errorTitle="未償還元金（毎月）" error="1月末時点の未償還元金(毎月)を入力してください！" sqref="D23" xr:uid="{00000000-0002-0000-0000-000003000000}">
      <formula1>0</formula1>
      <formula2>3000000</formula2>
    </dataValidation>
    <dataValidation type="whole" showInputMessage="1" showErrorMessage="1" errorTitle="未償還元金（ボーナス）" error="12月末時点の未償還元金（ボーナス）を入力してください！" sqref="D24" xr:uid="{00000000-0002-0000-0000-000004000000}">
      <formula1>0</formula1>
      <formula2>8000000</formula2>
    </dataValidation>
    <dataValidation type="whole" imeMode="disabled" operator="greaterThanOrEqual" allowBlank="1" showInputMessage="1" showErrorMessage="1" errorTitle="借受中の貸付金の一回当たりの償還額" error="数字を入力してください！" sqref="D8:D14" xr:uid="{00000000-0002-0000-0000-000005000000}">
      <formula1>0</formula1>
    </dataValidation>
    <dataValidation type="whole" imeMode="disabled" operator="greaterThan" allowBlank="1" showInputMessage="1" showErrorMessage="1" errorTitle="給料月額" error="数字を入力してください！" sqref="F5 D5" xr:uid="{00000000-0002-0000-0000-000006000000}">
      <formula1>0</formula1>
    </dataValidation>
    <dataValidation type="whole" imeMode="disabled" allowBlank="1" showInputMessage="1" showErrorMessage="1" errorTitle="給料月額" error="数字を入力してください！" sqref="D6:D7" xr:uid="{00000000-0002-0000-0000-000007000000}">
      <formula1>0</formula1>
      <formula2>18000000</formula2>
    </dataValidation>
    <dataValidation type="textLength" errorStyle="warning" imeMode="disabled" allowBlank="1" showInputMessage="1" showErrorMessage="1" errorTitle="所属コード" error="所属コードは４桁又は５桁です！" sqref="D1" xr:uid="{00000000-0002-0000-0000-000008000000}">
      <formula1>4</formula1>
      <formula2>5</formula2>
    </dataValidation>
    <dataValidation type="textLength" errorStyle="warning" imeMode="disabled" allowBlank="1" showInputMessage="1" showErrorMessage="1" errorTitle="会員番号（組合員証番号）" error="会員番号（組合員証番号）は６桁です！" sqref="D2" xr:uid="{00000000-0002-0000-0000-000009000000}">
      <formula1>6</formula1>
      <formula2>6</formula2>
    </dataValidation>
    <dataValidation type="list" imeMode="disabled" allowBlank="1" showInputMessage="1" showErrorMessage="1" promptTitle="貸付種別の入力" prompt="右の矢印をクリックして、リストから選択してください！" sqref="D3" xr:uid="{00000000-0002-0000-0000-00000A000000}">
      <formula1>"生活 81,物品 85,住宅 88,生活住宅 89,普通 91,結婚 92,結婚 93,結婚 95,結婚 96,教育 97,教育 99,教育 83,育休 84"</formula1>
    </dataValidation>
    <dataValidation type="textLength" errorStyle="warning" imeMode="disabled" allowBlank="1" showInputMessage="1" showErrorMessage="1" errorTitle="貸付番号" error="5桁又は6桁です。" sqref="D4" xr:uid="{00000000-0002-0000-0000-00000B000000}">
      <formula1>5</formula1>
      <formula2>6</formula2>
    </dataValidation>
  </dataValidations>
  <pageMargins left="0.24" right="0.2" top="0.74" bottom="0.66" header="0.51200000000000001" footer="0.51200000000000001"/>
  <pageSetup paperSize="9" scale="95" orientation="portrait" r:id="rId1"/>
  <headerFooter alignWithMargins="0"/>
  <cellWatches>
    <cellWatch r="D1"/>
  </cellWatches>
  <ignoredErrors>
    <ignoredError sqref="F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C44"/>
  <sheetViews>
    <sheetView zoomScale="85" zoomScaleNormal="85" workbookViewId="0">
      <selection activeCell="A15" sqref="A15:B16"/>
    </sheetView>
  </sheetViews>
  <sheetFormatPr defaultRowHeight="13.5" x14ac:dyDescent="0.15"/>
  <cols>
    <col min="1" max="26" width="3.125" customWidth="1"/>
    <col min="27" max="27" width="1.5" customWidth="1"/>
    <col min="28" max="29" width="3.125" customWidth="1"/>
  </cols>
  <sheetData>
    <row r="2" spans="1:29" ht="18.75" x14ac:dyDescent="0.15">
      <c r="I2" s="159" t="s">
        <v>38</v>
      </c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</row>
    <row r="6" spans="1:29" x14ac:dyDescent="0.15">
      <c r="A6" s="120" t="s">
        <v>39</v>
      </c>
      <c r="B6" s="117"/>
      <c r="C6" s="120" t="s">
        <v>40</v>
      </c>
      <c r="D6" s="116"/>
      <c r="E6" s="117"/>
    </row>
    <row r="7" spans="1:29" x14ac:dyDescent="0.15">
      <c r="A7" s="12">
        <v>1</v>
      </c>
      <c r="B7" s="11">
        <v>2</v>
      </c>
      <c r="C7" s="12">
        <v>3</v>
      </c>
      <c r="D7" s="10"/>
      <c r="E7" s="11">
        <v>5</v>
      </c>
    </row>
    <row r="8" spans="1:29" x14ac:dyDescent="0.15">
      <c r="A8" s="155">
        <v>0</v>
      </c>
      <c r="B8" s="113">
        <v>2</v>
      </c>
      <c r="C8" s="155">
        <v>5</v>
      </c>
      <c r="D8" s="111">
        <v>2</v>
      </c>
      <c r="E8" s="113">
        <v>2</v>
      </c>
      <c r="P8" s="120" t="s">
        <v>14</v>
      </c>
      <c r="Q8" s="116"/>
      <c r="R8" s="116"/>
      <c r="S8" s="116"/>
      <c r="T8" s="117"/>
      <c r="U8" s="152" t="s">
        <v>41</v>
      </c>
      <c r="V8" s="153"/>
      <c r="W8" s="153"/>
      <c r="X8" s="153"/>
      <c r="Y8" s="153"/>
      <c r="Z8" s="154"/>
    </row>
    <row r="9" spans="1:29" x14ac:dyDescent="0.15">
      <c r="A9" s="156"/>
      <c r="B9" s="114"/>
      <c r="C9" s="156"/>
      <c r="D9" s="112"/>
      <c r="E9" s="114"/>
      <c r="P9" s="12"/>
      <c r="Q9" s="10"/>
      <c r="R9" s="10"/>
      <c r="S9" s="10"/>
      <c r="T9" s="11"/>
      <c r="U9" s="12">
        <v>7</v>
      </c>
      <c r="V9" s="10"/>
      <c r="W9" s="10"/>
      <c r="X9" s="10"/>
      <c r="Y9" s="10"/>
      <c r="Z9" s="11">
        <v>12</v>
      </c>
    </row>
    <row r="10" spans="1:29" ht="27" customHeight="1" x14ac:dyDescent="0.15">
      <c r="P10" s="25" t="str">
        <f>IF(LEN(入力フォーム!$F$1)&lt;4,"",IF(LEN(入力フォーム!$F$1)=4,"",MID(入力フォーム!$F$1,1,1)))</f>
        <v/>
      </c>
      <c r="Q10" s="26" t="str">
        <f>IF(LEN(入力フォーム!$F$1)&lt;4,"",IF(LEN(入力フォーム!$F$1)=4,MID(入力フォーム!$F$1,1,1),MID(入力フォーム!$F$1,2,1)))</f>
        <v/>
      </c>
      <c r="R10" s="27" t="str">
        <f>IF(LEN(入力フォーム!$F$1)&lt;4,"",IF(LEN(入力フォーム!$F$1)=4,MID(入力フォーム!$F$1,2,1),MID(入力フォーム!$F$1,3,1)))</f>
        <v/>
      </c>
      <c r="S10" s="27" t="str">
        <f>IF(LEN(入力フォーム!$F$1)&lt;4,"",IF(LEN(入力フォーム!$F$1)=4,MID(入力フォーム!$F$1,3,1),MID(入力フォーム!$F$1,4,1)))</f>
        <v/>
      </c>
      <c r="T10" s="28" t="str">
        <f>IF(LEN(入力フォーム!$F$1)&lt;4,"",IF(LEN(入力フォーム!$F$1)=4,MID(入力フォーム!$F$1,4,1),MID(入力フォーム!$F$1,5,1)))</f>
        <v/>
      </c>
      <c r="U10" s="29" t="str">
        <f>IF(LEN(入力フォーム!$F$2)&lt;6,"",MID(入力フォーム!$F$2,1,1))</f>
        <v/>
      </c>
      <c r="V10" s="30" t="str">
        <f>IF(LEN(入力フォーム!$F$2)&lt;6,"",MID(入力フォーム!$F$2,2,1))</f>
        <v/>
      </c>
      <c r="W10" s="27" t="str">
        <f>IF(LEN(入力フォーム!$F$2)&lt;6,"",MID(入力フォーム!$F$2,3,1))</f>
        <v/>
      </c>
      <c r="X10" s="27" t="str">
        <f>IF(LEN(入力フォーム!$F$2)&lt;6,"",MID(入力フォーム!$F$2,4,1))</f>
        <v/>
      </c>
      <c r="Y10" s="27" t="str">
        <f>IF(LEN(入力フォーム!$F$2)&lt;6,"",MID(入力フォーム!$F$2,5,1))</f>
        <v/>
      </c>
      <c r="Z10" s="28" t="str">
        <f>IF(LEN(入力フォーム!$F$2)&lt;6,"",MID(入力フォーム!$F$2,6,1))</f>
        <v/>
      </c>
    </row>
    <row r="11" spans="1:29" ht="13.5" customHeight="1" x14ac:dyDescent="0.15">
      <c r="A11" s="127" t="s">
        <v>5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28"/>
      <c r="S11" s="127" t="s">
        <v>6</v>
      </c>
      <c r="T11" s="128"/>
      <c r="U11" s="127" t="s">
        <v>7</v>
      </c>
      <c r="V11" s="132"/>
      <c r="W11" s="132"/>
      <c r="X11" s="132"/>
      <c r="Y11" s="132"/>
      <c r="Z11" s="128"/>
      <c r="AB11" s="120" t="s">
        <v>42</v>
      </c>
      <c r="AC11" s="117"/>
    </row>
    <row r="12" spans="1:29" ht="13.5" customHeight="1" x14ac:dyDescent="0.15">
      <c r="A12" s="129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0"/>
      <c r="S12" s="129"/>
      <c r="T12" s="130"/>
      <c r="U12" s="129"/>
      <c r="V12" s="133"/>
      <c r="W12" s="133"/>
      <c r="X12" s="133"/>
      <c r="Y12" s="133"/>
      <c r="Z12" s="130"/>
      <c r="AB12" s="134"/>
      <c r="AC12" s="135"/>
    </row>
    <row r="13" spans="1:29" x14ac:dyDescent="0.15">
      <c r="A13" s="140" t="s">
        <v>100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2"/>
      <c r="S13" s="7">
        <v>14</v>
      </c>
      <c r="T13" s="13">
        <v>15</v>
      </c>
      <c r="U13" s="7">
        <v>16</v>
      </c>
      <c r="V13" s="8"/>
      <c r="W13" s="8"/>
      <c r="X13" s="8"/>
      <c r="Y13" s="8"/>
      <c r="Z13" s="13">
        <v>21</v>
      </c>
      <c r="AB13" s="136"/>
      <c r="AC13" s="137"/>
    </row>
    <row r="14" spans="1:29" ht="27" customHeight="1" x14ac:dyDescent="0.15">
      <c r="A14" s="143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5"/>
      <c r="S14" s="25" t="str">
        <f>MID(入力フォーム!$F$3,1,1)</f>
        <v/>
      </c>
      <c r="T14" s="61" t="str">
        <f>MID(入力フォーム!$F$3,2,1)</f>
        <v/>
      </c>
      <c r="U14" s="25" t="str">
        <f>IF(LEN(入力フォーム!$F$4)&lt;=4,"",IF(LEN(入力フォーム!$F$4)=5,0,MID(入力フォーム!$F$4,1,1)))</f>
        <v/>
      </c>
      <c r="V14" s="26" t="str">
        <f>IF(LEN(入力フォーム!$F$4)&lt;=4,"",IF(LEN(入力フォーム!$F$4)=5,MID(入力フォーム!$F$4,1,1),MID(入力フォーム!$F$4,2,1)))</f>
        <v/>
      </c>
      <c r="W14" s="26" t="str">
        <f>IF(LEN(入力フォーム!$F$4)&lt;=4,"",IF(LEN(入力フォーム!$F$4)=5,MID(入力フォーム!$F$4,2,1),MID(入力フォーム!$F$4,3,1)))</f>
        <v/>
      </c>
      <c r="X14" s="26" t="str">
        <f>IF(LEN(入力フォーム!$F$4)&lt;=4,"",IF(LEN(入力フォーム!$F$4)=5,MID(入力フォーム!$F$4,3,1),MID(入力フォーム!$F$4,4,1)))</f>
        <v/>
      </c>
      <c r="Y14" s="26" t="str">
        <f>IF(LEN(入力フォーム!$F$4)&lt;=4,"",IF(LEN(入力フォーム!$F$4)=5,MID(入力フォーム!$F$4,4,1),MID(入力フォーム!$F$4,5,1)))</f>
        <v/>
      </c>
      <c r="Z14" s="61" t="str">
        <f>IF(LEN(入力フォーム!$F$4)&lt;=4,"",IF(LEN(入力フォーム!$F$4)=5,MID(入力フォーム!$F$4,5,1),MID(入力フォーム!$F$4,6,1)))</f>
        <v/>
      </c>
      <c r="AB14" s="136"/>
      <c r="AC14" s="137"/>
    </row>
    <row r="15" spans="1:29" x14ac:dyDescent="0.15">
      <c r="A15" s="127" t="s">
        <v>8</v>
      </c>
      <c r="B15" s="128"/>
      <c r="C15" s="149" t="s">
        <v>98</v>
      </c>
      <c r="D15" s="150"/>
      <c r="E15" s="150"/>
      <c r="F15" s="150"/>
      <c r="G15" s="150"/>
      <c r="H15" s="151"/>
      <c r="I15" s="132" t="s">
        <v>81</v>
      </c>
      <c r="J15" s="132"/>
      <c r="K15" s="132"/>
      <c r="L15" s="132"/>
      <c r="M15" s="132"/>
      <c r="N15" s="132"/>
      <c r="O15" s="132"/>
      <c r="P15" s="128"/>
      <c r="Q15" s="116" t="s">
        <v>43</v>
      </c>
      <c r="R15" s="116"/>
      <c r="S15" s="116"/>
      <c r="T15" s="116"/>
      <c r="U15" s="116"/>
      <c r="V15" s="116"/>
      <c r="W15" s="116"/>
      <c r="X15" s="116"/>
      <c r="Y15" s="116"/>
      <c r="Z15" s="117"/>
      <c r="AB15" s="136"/>
      <c r="AC15" s="137"/>
    </row>
    <row r="16" spans="1:29" x14ac:dyDescent="0.15">
      <c r="A16" s="129"/>
      <c r="B16" s="130"/>
      <c r="C16" s="149" t="s">
        <v>9</v>
      </c>
      <c r="D16" s="150"/>
      <c r="E16" s="151"/>
      <c r="F16" s="146" t="s">
        <v>44</v>
      </c>
      <c r="G16" s="147"/>
      <c r="H16" s="148"/>
      <c r="I16" s="133" t="s">
        <v>89</v>
      </c>
      <c r="J16" s="133"/>
      <c r="K16" s="133"/>
      <c r="L16" s="133"/>
      <c r="M16" s="133"/>
      <c r="N16" s="133"/>
      <c r="O16" s="133"/>
      <c r="P16" s="130"/>
      <c r="Q16" s="118" t="s">
        <v>45</v>
      </c>
      <c r="R16" s="118"/>
      <c r="S16" s="119"/>
      <c r="T16" s="120" t="s">
        <v>46</v>
      </c>
      <c r="U16" s="116"/>
      <c r="V16" s="116"/>
      <c r="W16" s="116"/>
      <c r="X16" s="116"/>
      <c r="Y16" s="116"/>
      <c r="Z16" s="117"/>
      <c r="AB16" s="138"/>
      <c r="AC16" s="139"/>
    </row>
    <row r="17" spans="1:29" x14ac:dyDescent="0.15">
      <c r="A17" s="127" t="s">
        <v>47</v>
      </c>
      <c r="B17" s="128"/>
      <c r="C17" s="131">
        <f>計算用!B17</f>
        <v>0</v>
      </c>
      <c r="D17" s="132"/>
      <c r="E17" s="128"/>
      <c r="F17" s="131">
        <f>計算用!B19</f>
        <v>0</v>
      </c>
      <c r="G17" s="132"/>
      <c r="H17" s="128"/>
      <c r="I17" s="71">
        <v>22</v>
      </c>
      <c r="J17" s="77"/>
      <c r="K17" s="71"/>
      <c r="L17" s="76"/>
      <c r="M17" s="77"/>
      <c r="N17" s="71"/>
      <c r="O17" s="76"/>
      <c r="P17" s="77">
        <v>29</v>
      </c>
      <c r="Q17" s="9">
        <v>30</v>
      </c>
      <c r="R17" s="9"/>
      <c r="S17" s="9">
        <v>32</v>
      </c>
      <c r="T17" s="9">
        <v>33</v>
      </c>
      <c r="U17" s="71"/>
      <c r="V17" s="76"/>
      <c r="W17" s="77"/>
      <c r="X17" s="71"/>
      <c r="Y17" s="76"/>
      <c r="Z17" s="77">
        <v>39</v>
      </c>
      <c r="AB17" s="120" t="s">
        <v>48</v>
      </c>
      <c r="AC17" s="117"/>
    </row>
    <row r="18" spans="1:29" ht="27" customHeight="1" x14ac:dyDescent="0.15">
      <c r="A18" s="129"/>
      <c r="B18" s="130"/>
      <c r="C18" s="129"/>
      <c r="D18" s="133"/>
      <c r="E18" s="130"/>
      <c r="F18" s="129"/>
      <c r="G18" s="133"/>
      <c r="H18" s="130"/>
      <c r="I18" s="72">
        <v>0</v>
      </c>
      <c r="J18" s="79">
        <f>IF(LEN(入力フォーム!$D$26)&lt;7,0,MID(入力フォーム!$D$26,1,1))</f>
        <v>0</v>
      </c>
      <c r="K18" s="72">
        <f>IF(LEN(入力フォーム!$D$26)&lt;6,0,IF(LEN(入力フォーム!$D$26)=7,MID(入力フォーム!$D$26,2,1),MID(入力フォーム!$D$26,1,1)))</f>
        <v>0</v>
      </c>
      <c r="L18" s="78">
        <f>IF(LEN(入力フォーム!$D$26)&lt;5,0,IF(LEN(入力フォーム!$D$26)=7,MID(入力フォーム!$D$26,3,1),IF(LEN(入力フォーム!$D$26)=6,MID(入力フォーム!$D$26,2,1),MID(入力フォーム!$D$26,1,1))))</f>
        <v>0</v>
      </c>
      <c r="M18" s="79">
        <f>IF(LEN(入力フォーム!$D$26)&lt;4,0,IF(LEN(入力フォーム!$D$26)=7,MID(入力フォーム!$D$26,4,1),IF(LEN(入力フォーム!$D$26)=6,MID(入力フォーム!$D$26,3,1),IF(LEN(入力フォーム!$D$26)=5,MID(入力フォーム!$D$26,2,1),MID(入力フォーム!$D$26,1,1)))))</f>
        <v>0</v>
      </c>
      <c r="N18" s="72">
        <f>IF(LEN(入力フォーム!$D$26)&lt;3,0,IF(LEN(入力フォーム!$D$26)=7,MID(入力フォーム!$D$26,5,1),IF(LEN(入力フォーム!$D$26)=6,MID(入力フォーム!$D$26,4,1),IF(LEN(入力フォーム!$D$26)=5,MID(入力フォーム!$D$26,3,1),IF(LEN(入力フォーム!$D$26)=4,MID(入力フォーム!$D$26,2,1),MID(入力フォーム!$D$26,1,1))))))</f>
        <v>0</v>
      </c>
      <c r="O18" s="78">
        <f>IF(LEN(入力フォーム!$D$26)&lt;2,0,IF(LEN(入力フォーム!$D$26)=7,MID(入力フォーム!$D$26,6,1),IF(LEN(入力フォーム!$D$26)=6,MID(入力フォーム!$D$26,5,1),IF(LEN(入力フォーム!$D$26)=5,MID(入力フォーム!$D$26,4,1),IF(LEN(入力フォーム!$D$26)=4,MID(入力フォーム!$D$26,3,1),IF(LEN(入力フォーム!$D$26)=3,MID(入力フォーム!$D$26,2,1),MID(入力フォーム!$D$26,1,1)))))))</f>
        <v>0</v>
      </c>
      <c r="P18" s="79">
        <f>IF(AND(入力フォーム!D26=0,入力フォーム!D26=""),0,RIGHT(入力フォーム!D26,1))</f>
        <v>0</v>
      </c>
      <c r="Q18" s="29">
        <f>IF(LEN(入力フォーム!D25)&lt;3,0,MID(入力フォーム!D25,1,1))</f>
        <v>0</v>
      </c>
      <c r="R18" s="29">
        <f>IF(LEN(入力フォーム!D25)&lt;1,0,IF(LEN(入力フォーム!D25)=3,MID(入力フォーム!D25,2,1),IF(LEN(入力フォーム!D25)=2,MID(入力フォーム!D25,1,1),0)))</f>
        <v>0</v>
      </c>
      <c r="S18" s="29">
        <f>IF(AND(入力フォーム!D26=0,入力フォーム!D26=""),0,RIGHT(入力フォーム!D25,1))</f>
        <v>0</v>
      </c>
      <c r="T18" s="29">
        <v>0</v>
      </c>
      <c r="U18" s="72">
        <f>IF(LEN(入力フォーム!$D$28)&lt;6,0,IF(LEN(入力フォーム!$D$28)=6,MID(入力フォーム!$D$28,1,1),0))</f>
        <v>0</v>
      </c>
      <c r="V18" s="78">
        <f>IF(LEN(入力フォーム!$D$28)&lt;5,0,IF(LEN(入力フォーム!$D$28)=6,MID(入力フォーム!$D$28,2,1),IF(LEN(入力フォーム!$D$28)=5,MID(入力フォーム!$D$28,1,1),0)))</f>
        <v>0</v>
      </c>
      <c r="W18" s="79">
        <f>IF(LEN(入力フォーム!$D$28)&lt;4,0,IF(LEN(入力フォーム!$D$28)=6,MID(入力フォーム!$D$28,3,1),IF(LEN(入力フォーム!$D$28)=5,MID(入力フォーム!$D$28,2,1),IF(LEN(入力フォーム!$D$28)=4,MID(入力フォーム!$D$28,1,1),0))))</f>
        <v>0</v>
      </c>
      <c r="X18" s="72">
        <f>IF(LEN(入力フォーム!$D$28)&lt;3,0,IF(LEN(入力フォーム!$D$28)=6,MID(入力フォーム!$D$28,4,1),IF(LEN(入力フォーム!$D$28)=5,MID(入力フォーム!$D$28,3,1),IF(LEN(入力フォーム!$D$28)=4,MID(入力フォーム!$D$28,2,1),IF(LEN(入力フォーム!$D$28)=3,MID(入力フォーム!$D$28,1,1),0)))))</f>
        <v>0</v>
      </c>
      <c r="Y18" s="78">
        <f>IF(LEN(入力フォーム!$D$28)&lt;2,0,IF(LEN(入力フォーム!$D$28)=6,MID(入力フォーム!$D$28,5,1),IF(LEN(入力フォーム!$D$28)=5,MID(入力フォーム!$D$28,4,1),IF(LEN(入力フォーム!$D$28)=4,MID(入力フォーム!$D$28,3,1),IF(LEN(入力フォーム!$D$28)=3,MID(入力フォーム!$D$28,2,1),IF(LEN(入力フォーム!$D$28)=2,MID(入力フォーム!$D$28,1,1),0))))))</f>
        <v>0</v>
      </c>
      <c r="Z18" s="79" t="str">
        <f>RIGHT(入力フォーム!$D$28)</f>
        <v>0</v>
      </c>
      <c r="AB18" s="134"/>
      <c r="AC18" s="135"/>
    </row>
    <row r="19" spans="1:29" x14ac:dyDescent="0.15">
      <c r="A19" s="121"/>
      <c r="B19" s="122"/>
      <c r="C19" s="121"/>
      <c r="D19" s="125"/>
      <c r="E19" s="122"/>
      <c r="F19" s="121"/>
      <c r="G19" s="125"/>
      <c r="H19" s="122"/>
      <c r="I19" s="71">
        <v>40</v>
      </c>
      <c r="J19" s="77"/>
      <c r="K19" s="71"/>
      <c r="L19" s="76"/>
      <c r="M19" s="77"/>
      <c r="N19" s="71"/>
      <c r="O19" s="76"/>
      <c r="P19" s="77">
        <v>47</v>
      </c>
      <c r="Q19" s="9">
        <v>48</v>
      </c>
      <c r="R19" s="9"/>
      <c r="S19" s="9">
        <v>50</v>
      </c>
      <c r="T19" s="9">
        <v>51</v>
      </c>
      <c r="U19" s="71"/>
      <c r="V19" s="76"/>
      <c r="W19" s="77"/>
      <c r="X19" s="71"/>
      <c r="Y19" s="76"/>
      <c r="Z19" s="77">
        <v>57</v>
      </c>
      <c r="AB19" s="136"/>
      <c r="AC19" s="137"/>
    </row>
    <row r="20" spans="1:29" ht="27" customHeight="1" x14ac:dyDescent="0.15">
      <c r="A20" s="123"/>
      <c r="B20" s="124"/>
      <c r="C20" s="123"/>
      <c r="D20" s="126"/>
      <c r="E20" s="124"/>
      <c r="F20" s="123"/>
      <c r="G20" s="126"/>
      <c r="H20" s="124"/>
      <c r="I20" s="73">
        <v>0</v>
      </c>
      <c r="J20" s="81">
        <v>0</v>
      </c>
      <c r="K20" s="73">
        <v>0</v>
      </c>
      <c r="L20" s="80">
        <v>0</v>
      </c>
      <c r="M20" s="81">
        <v>0</v>
      </c>
      <c r="N20" s="73">
        <v>0</v>
      </c>
      <c r="O20" s="80">
        <v>0</v>
      </c>
      <c r="P20" s="81">
        <v>0</v>
      </c>
      <c r="Q20" s="69">
        <v>0</v>
      </c>
      <c r="R20" s="69">
        <v>0</v>
      </c>
      <c r="S20" s="69">
        <v>0</v>
      </c>
      <c r="T20" s="69">
        <v>0</v>
      </c>
      <c r="U20" s="73">
        <v>0</v>
      </c>
      <c r="V20" s="80">
        <v>0</v>
      </c>
      <c r="W20" s="81">
        <v>0</v>
      </c>
      <c r="X20" s="73">
        <v>0</v>
      </c>
      <c r="Y20" s="80">
        <v>0</v>
      </c>
      <c r="Z20" s="81">
        <v>0</v>
      </c>
      <c r="AB20" s="138"/>
      <c r="AC20" s="139"/>
    </row>
    <row r="22" spans="1:29" ht="15" customHeight="1" x14ac:dyDescent="0.15">
      <c r="A22" s="115" t="s">
        <v>93</v>
      </c>
      <c r="B22" s="115"/>
      <c r="C22" s="115"/>
      <c r="D22" s="115"/>
      <c r="E22" s="115"/>
      <c r="F22" s="115"/>
      <c r="G22" s="115"/>
      <c r="H22" s="115"/>
      <c r="I22" s="115"/>
      <c r="J22" s="157" t="s">
        <v>49</v>
      </c>
      <c r="K22" s="157"/>
      <c r="L22" s="157"/>
      <c r="M22" s="157"/>
      <c r="N22" s="157"/>
      <c r="O22" s="157"/>
      <c r="P22" s="157"/>
      <c r="Q22" s="157"/>
      <c r="R22" s="158" t="s">
        <v>50</v>
      </c>
      <c r="S22" s="158"/>
      <c r="T22" s="158"/>
      <c r="U22" s="158"/>
      <c r="V22" s="158"/>
      <c r="W22" s="158"/>
      <c r="X22" s="158"/>
      <c r="Y22" s="158"/>
      <c r="Z22" s="158"/>
    </row>
    <row r="23" spans="1:29" ht="15" customHeight="1" x14ac:dyDescent="0.15">
      <c r="A23" s="115"/>
      <c r="B23" s="115"/>
      <c r="C23" s="115"/>
      <c r="D23" s="115"/>
      <c r="E23" s="115"/>
      <c r="F23" s="115"/>
      <c r="G23" s="115"/>
      <c r="H23" s="115"/>
      <c r="I23" s="115"/>
      <c r="J23" s="157" t="s">
        <v>94</v>
      </c>
      <c r="K23" s="157"/>
      <c r="L23" s="157"/>
      <c r="M23" s="157"/>
      <c r="N23" s="157"/>
      <c r="O23" s="157"/>
      <c r="P23" s="157"/>
      <c r="Q23" s="115"/>
      <c r="R23" s="158"/>
      <c r="S23" s="158"/>
      <c r="T23" s="158"/>
      <c r="U23" s="158"/>
      <c r="V23" s="158"/>
      <c r="W23" s="158"/>
      <c r="X23" s="158"/>
      <c r="Y23" s="158"/>
      <c r="Z23" s="158"/>
    </row>
    <row r="24" spans="1:29" x14ac:dyDescent="0.15">
      <c r="A24" s="115" t="s">
        <v>51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spans="1:29" x14ac:dyDescent="0.15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spans="1:29" x14ac:dyDescent="0.15">
      <c r="A26" s="115" t="s">
        <v>52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spans="1:29" x14ac:dyDescent="0.15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spans="1:29" x14ac:dyDescent="0.15">
      <c r="T28" t="s">
        <v>53</v>
      </c>
      <c r="W28" t="s">
        <v>54</v>
      </c>
      <c r="Z28" t="s">
        <v>55</v>
      </c>
    </row>
    <row r="30" spans="1:29" x14ac:dyDescent="0.15">
      <c r="A30" t="s">
        <v>95</v>
      </c>
    </row>
    <row r="32" spans="1:29" ht="24" customHeight="1" x14ac:dyDescent="0.15">
      <c r="A32" s="162" t="s">
        <v>56</v>
      </c>
      <c r="B32" s="163"/>
      <c r="C32" s="120" t="s">
        <v>82</v>
      </c>
      <c r="D32" s="116"/>
      <c r="E32" s="116"/>
      <c r="F32" s="117"/>
      <c r="G32" s="160" t="s">
        <v>57</v>
      </c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8"/>
    </row>
    <row r="33" spans="1:26" ht="24" customHeight="1" x14ac:dyDescent="0.15">
      <c r="A33" s="164"/>
      <c r="B33" s="165"/>
      <c r="C33" s="120" t="s">
        <v>58</v>
      </c>
      <c r="D33" s="116"/>
      <c r="E33" s="116"/>
      <c r="F33" s="117"/>
      <c r="G33" s="160" t="s">
        <v>59</v>
      </c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8"/>
    </row>
    <row r="34" spans="1:26" ht="24" customHeight="1" x14ac:dyDescent="0.15">
      <c r="A34" s="164"/>
      <c r="B34" s="165"/>
      <c r="C34" s="120" t="s">
        <v>60</v>
      </c>
      <c r="D34" s="116"/>
      <c r="E34" s="116"/>
      <c r="F34" s="117"/>
      <c r="G34" s="160" t="s">
        <v>61</v>
      </c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8"/>
    </row>
    <row r="35" spans="1:26" ht="24" customHeight="1" x14ac:dyDescent="0.15">
      <c r="A35" s="166"/>
      <c r="B35" s="167"/>
      <c r="C35" s="120" t="s">
        <v>62</v>
      </c>
      <c r="D35" s="116"/>
      <c r="E35" s="116"/>
      <c r="F35" s="117"/>
      <c r="G35" s="160"/>
      <c r="H35" s="161"/>
      <c r="I35" s="161"/>
      <c r="J35" s="161"/>
      <c r="K35" s="161"/>
      <c r="L35" s="161"/>
      <c r="M35" s="120" t="s">
        <v>63</v>
      </c>
      <c r="N35" s="116"/>
      <c r="O35" s="116"/>
      <c r="P35" s="117"/>
      <c r="Q35" s="169"/>
      <c r="R35" s="170"/>
      <c r="S35" s="170"/>
      <c r="T35" s="170"/>
      <c r="U35" s="170"/>
      <c r="V35" s="170"/>
      <c r="W35" s="170"/>
      <c r="X35" s="170"/>
      <c r="Y35" s="170"/>
      <c r="Z35" s="171"/>
    </row>
    <row r="37" spans="1:26" ht="20.100000000000001" customHeight="1" x14ac:dyDescent="0.15">
      <c r="B37" t="s">
        <v>64</v>
      </c>
    </row>
    <row r="38" spans="1:26" ht="20.100000000000001" customHeight="1" x14ac:dyDescent="0.15">
      <c r="B38" t="s">
        <v>96</v>
      </c>
    </row>
    <row r="39" spans="1:26" ht="20.100000000000001" customHeight="1" x14ac:dyDescent="0.15">
      <c r="B39" t="s">
        <v>65</v>
      </c>
    </row>
    <row r="40" spans="1:26" ht="20.100000000000001" customHeight="1" x14ac:dyDescent="0.15">
      <c r="B40" t="s">
        <v>66</v>
      </c>
    </row>
    <row r="41" spans="1:26" ht="20.100000000000001" customHeight="1" x14ac:dyDescent="0.15">
      <c r="B41" t="s">
        <v>67</v>
      </c>
    </row>
    <row r="42" spans="1:26" ht="20.100000000000001" customHeight="1" x14ac:dyDescent="0.15">
      <c r="B42" t="s">
        <v>68</v>
      </c>
    </row>
    <row r="43" spans="1:26" ht="20.100000000000001" customHeight="1" x14ac:dyDescent="0.15">
      <c r="B43" t="s">
        <v>69</v>
      </c>
    </row>
    <row r="44" spans="1:26" ht="20.100000000000001" customHeight="1" x14ac:dyDescent="0.15">
      <c r="B44" t="s">
        <v>70</v>
      </c>
    </row>
  </sheetData>
  <sheetProtection algorithmName="SHA-512" hashValue="3AG86b32HCQwqn7HTSeG9+x0L0Oe0ZX8w+fHgUJDdphKXNV3JJ7cUS9rHgz11FpWS6xeY6wgmfg7mshMxhtWug==" saltValue="Hjc51NU1KTK96HjoMLeHmQ==" spinCount="100000" sheet="1" objects="1" scenarios="1" selectLockedCells="1" selectUnlockedCells="1"/>
  <mergeCells count="50">
    <mergeCell ref="I2:T2"/>
    <mergeCell ref="G35:L35"/>
    <mergeCell ref="M35:P35"/>
    <mergeCell ref="A32:B35"/>
    <mergeCell ref="C32:F32"/>
    <mergeCell ref="C33:F33"/>
    <mergeCell ref="C34:F34"/>
    <mergeCell ref="C35:F35"/>
    <mergeCell ref="G32:Z32"/>
    <mergeCell ref="A22:I23"/>
    <mergeCell ref="G33:Z33"/>
    <mergeCell ref="G34:Z34"/>
    <mergeCell ref="Q35:Z35"/>
    <mergeCell ref="A24:Z25"/>
    <mergeCell ref="A6:B6"/>
    <mergeCell ref="C6:E6"/>
    <mergeCell ref="AB17:AC17"/>
    <mergeCell ref="AB18:AC20"/>
    <mergeCell ref="F19:H20"/>
    <mergeCell ref="J22:Q22"/>
    <mergeCell ref="J23:Q23"/>
    <mergeCell ref="R22:Z23"/>
    <mergeCell ref="AB11:AC11"/>
    <mergeCell ref="A11:R12"/>
    <mergeCell ref="S11:T12"/>
    <mergeCell ref="P8:T8"/>
    <mergeCell ref="U11:Z12"/>
    <mergeCell ref="AB12:AC16"/>
    <mergeCell ref="I15:P15"/>
    <mergeCell ref="I16:P16"/>
    <mergeCell ref="A13:R14"/>
    <mergeCell ref="F16:H16"/>
    <mergeCell ref="C16:E16"/>
    <mergeCell ref="C15:H15"/>
    <mergeCell ref="U8:Z8"/>
    <mergeCell ref="A8:A9"/>
    <mergeCell ref="B8:B9"/>
    <mergeCell ref="C8:C9"/>
    <mergeCell ref="D8:D9"/>
    <mergeCell ref="E8:E9"/>
    <mergeCell ref="A26:Z27"/>
    <mergeCell ref="Q15:Z15"/>
    <mergeCell ref="Q16:S16"/>
    <mergeCell ref="T16:Z16"/>
    <mergeCell ref="A19:B20"/>
    <mergeCell ref="C19:E20"/>
    <mergeCell ref="A15:B16"/>
    <mergeCell ref="A17:B18"/>
    <mergeCell ref="C17:E18"/>
    <mergeCell ref="F17:H18"/>
  </mergeCells>
  <phoneticPr fontId="2"/>
  <printOptions horizontalCentered="1"/>
  <pageMargins left="0.55118110236220474" right="0.55118110236220474" top="0.98425196850393704" bottom="0.83" header="0.51181102362204722" footer="0.51181102362204722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33"/>
  <sheetViews>
    <sheetView zoomScale="75" workbookViewId="0">
      <selection activeCell="A15" sqref="A15:B16"/>
    </sheetView>
  </sheetViews>
  <sheetFormatPr defaultRowHeight="13.5" x14ac:dyDescent="0.15"/>
  <cols>
    <col min="1" max="1" width="41.75" customWidth="1"/>
    <col min="2" max="2" width="10.875" bestFit="1" customWidth="1"/>
    <col min="3" max="3" width="22.75" style="1" bestFit="1" customWidth="1"/>
    <col min="4" max="5" width="11.75" customWidth="1"/>
    <col min="7" max="7" width="12.25" bestFit="1" customWidth="1"/>
    <col min="9" max="9" width="12.25" bestFit="1" customWidth="1"/>
  </cols>
  <sheetData>
    <row r="1" spans="1:3" ht="19.149999999999999" customHeight="1" x14ac:dyDescent="0.15">
      <c r="A1" t="s">
        <v>13</v>
      </c>
      <c r="B1" s="4" t="e">
        <f>VALUE(入力フォーム!F3)</f>
        <v>#VALUE!</v>
      </c>
      <c r="C1" s="1" t="s">
        <v>92</v>
      </c>
    </row>
    <row r="2" spans="1:3" ht="18.600000000000001" customHeight="1" x14ac:dyDescent="0.15">
      <c r="A2" t="s">
        <v>86</v>
      </c>
      <c r="B2" s="22">
        <f>入力フォーム!D22</f>
        <v>0</v>
      </c>
    </row>
    <row r="3" spans="1:3" ht="18.600000000000001" customHeight="1" x14ac:dyDescent="0.15">
      <c r="A3" t="s">
        <v>87</v>
      </c>
      <c r="B3" s="5">
        <f>入力フォーム!D23</f>
        <v>0</v>
      </c>
    </row>
    <row r="4" spans="1:3" ht="18.600000000000001" customHeight="1" x14ac:dyDescent="0.15">
      <c r="A4" t="s">
        <v>84</v>
      </c>
      <c r="B4" s="5">
        <f>入力フォーム!D5</f>
        <v>0</v>
      </c>
    </row>
    <row r="5" spans="1:3" ht="18.600000000000001" customHeight="1" x14ac:dyDescent="0.15">
      <c r="A5" s="2" t="s">
        <v>1</v>
      </c>
      <c r="B5" s="1">
        <f>TRUNC(B4*3/10)</f>
        <v>0</v>
      </c>
    </row>
    <row r="6" spans="1:3" ht="18.600000000000001" customHeight="1" x14ac:dyDescent="0.15">
      <c r="A6" t="s">
        <v>25</v>
      </c>
      <c r="B6" s="1">
        <f>入力フォーム!D6</f>
        <v>0</v>
      </c>
    </row>
    <row r="7" spans="1:3" ht="28.9" customHeight="1" x14ac:dyDescent="0.15">
      <c r="A7" s="14" t="s">
        <v>15</v>
      </c>
      <c r="B7" s="33" t="s">
        <v>19</v>
      </c>
      <c r="C7" s="21" t="s">
        <v>20</v>
      </c>
    </row>
    <row r="8" spans="1:3" ht="18.600000000000001" customHeight="1" x14ac:dyDescent="0.15">
      <c r="A8" s="18" t="s">
        <v>72</v>
      </c>
      <c r="B8" s="19">
        <f>入力フォーム!D8</f>
        <v>0</v>
      </c>
      <c r="C8" s="20" t="e">
        <f>IF(OR($B$1=81,$B$1=83,$B$1=89),0,$B8)</f>
        <v>#VALUE!</v>
      </c>
    </row>
    <row r="9" spans="1:3" ht="18.600000000000001" customHeight="1" x14ac:dyDescent="0.15">
      <c r="A9" s="18" t="s">
        <v>73</v>
      </c>
      <c r="B9" s="19">
        <f>入力フォーム!D9</f>
        <v>0</v>
      </c>
      <c r="C9" s="20" t="e">
        <f>IF($B$1=84,0,$B9)</f>
        <v>#VALUE!</v>
      </c>
    </row>
    <row r="10" spans="1:3" ht="18.600000000000001" customHeight="1" x14ac:dyDescent="0.15">
      <c r="A10" s="18" t="s">
        <v>74</v>
      </c>
      <c r="B10" s="19">
        <f>入力フォーム!D10</f>
        <v>0</v>
      </c>
      <c r="C10" s="20" t="e">
        <f>IF($B$1=85,0,$B10)</f>
        <v>#VALUE!</v>
      </c>
    </row>
    <row r="11" spans="1:3" ht="18.600000000000001" customHeight="1" x14ac:dyDescent="0.15">
      <c r="A11" s="18" t="s">
        <v>16</v>
      </c>
      <c r="B11" s="19">
        <f>入力フォーム!D11</f>
        <v>0</v>
      </c>
      <c r="C11" s="20" t="e">
        <f>IF($B$1=88,0,$B11)</f>
        <v>#VALUE!</v>
      </c>
    </row>
    <row r="12" spans="1:3" ht="18.600000000000001" customHeight="1" x14ac:dyDescent="0.15">
      <c r="A12" s="18" t="s">
        <v>75</v>
      </c>
      <c r="B12" s="19">
        <f>入力フォーム!D12</f>
        <v>0</v>
      </c>
      <c r="C12" s="20" t="e">
        <f>IF($B$1=91,0,$B12)</f>
        <v>#VALUE!</v>
      </c>
    </row>
    <row r="13" spans="1:3" ht="18.600000000000001" customHeight="1" x14ac:dyDescent="0.15">
      <c r="A13" s="18" t="s">
        <v>90</v>
      </c>
      <c r="B13" s="19">
        <f>入力フォーム!D13</f>
        <v>0</v>
      </c>
      <c r="C13" s="20" t="e">
        <f>IF(OR($B$1=92,$B$1=93,$B$1=94,$B$1=95),0,$B13)</f>
        <v>#VALUE!</v>
      </c>
    </row>
    <row r="14" spans="1:3" ht="18.600000000000001" customHeight="1" x14ac:dyDescent="0.15">
      <c r="A14" s="18" t="s">
        <v>91</v>
      </c>
      <c r="B14" s="19">
        <f>入力フォーム!D14</f>
        <v>0</v>
      </c>
      <c r="C14" s="20" t="e">
        <f>IF(OR($B$1=96,$B$1=97,$B$1=98,$B$1=99),0,$B14)</f>
        <v>#VALUE!</v>
      </c>
    </row>
    <row r="15" spans="1:3" ht="18.600000000000001" customHeight="1" x14ac:dyDescent="0.15">
      <c r="A15" s="18" t="s">
        <v>11</v>
      </c>
      <c r="B15" s="19">
        <f>SUM(B8:B14)</f>
        <v>0</v>
      </c>
      <c r="C15" s="20" t="e">
        <f>SUM(C8:C14)</f>
        <v>#VALUE!</v>
      </c>
    </row>
    <row r="16" spans="1:3" ht="18.600000000000001" customHeight="1" x14ac:dyDescent="0.15">
      <c r="B16" s="1"/>
    </row>
    <row r="17" spans="1:4" ht="18.600000000000001" customHeight="1" x14ac:dyDescent="0.15">
      <c r="A17" t="s">
        <v>86</v>
      </c>
      <c r="B17" s="23">
        <f>B2</f>
        <v>0</v>
      </c>
      <c r="C17" s="16"/>
    </row>
    <row r="18" spans="1:4" ht="18.600000000000001" customHeight="1" x14ac:dyDescent="0.15">
      <c r="A18" t="s">
        <v>76</v>
      </c>
      <c r="B18" s="23" t="e">
        <f>IF(OR(B1=81,B1=83,B1=89),B8,IF(B1=84,B9,IF(B1=85,B10,IF(B1=88,B11,IF(OR(B1=92,B1=93,B1=94,B1=95),B13,IF(OR(B1=96,B1=97,B1=98,B1=99),B14,IF(B1=91,B12,"")))))))</f>
        <v>#VALUE!</v>
      </c>
      <c r="C18" s="16"/>
    </row>
    <row r="19" spans="1:4" ht="18.600000000000001" customHeight="1" x14ac:dyDescent="0.15">
      <c r="A19" t="s">
        <v>87</v>
      </c>
      <c r="B19" s="3">
        <f>B3</f>
        <v>0</v>
      </c>
    </row>
    <row r="20" spans="1:4" ht="18.600000000000001" customHeight="1" x14ac:dyDescent="0.15">
      <c r="A20" t="s">
        <v>0</v>
      </c>
      <c r="B20" s="5">
        <f>入力フォーム!D26</f>
        <v>0</v>
      </c>
    </row>
    <row r="21" spans="1:4" ht="18.600000000000001" customHeight="1" x14ac:dyDescent="0.15">
      <c r="A21" t="s">
        <v>3</v>
      </c>
      <c r="B21" s="5">
        <f>入力フォーム!D25</f>
        <v>0</v>
      </c>
    </row>
    <row r="22" spans="1:4" ht="18.600000000000001" customHeight="1" x14ac:dyDescent="0.15">
      <c r="A22" t="s">
        <v>17</v>
      </c>
      <c r="B22" s="17" t="str">
        <f>IF(B19-B20&lt;=0,"未償還元金以内にしてください！",IF(B20&lt;100000,"１０万円以上にしてください！",""))</f>
        <v>未償還元金以内にしてください！</v>
      </c>
      <c r="C22" s="17"/>
      <c r="D22" s="6"/>
    </row>
    <row r="23" spans="1:4" ht="18.600000000000001" customHeight="1" thickBot="1" x14ac:dyDescent="0.2">
      <c r="A23" t="s">
        <v>18</v>
      </c>
      <c r="B23" s="17" t="str">
        <f>IF(B17&lt;B21,"償還回数は増やせません！",IF(AND(0&lt;B20,B21=0),"償還回数を入力してください！",IF(AND(B20=0,0&lt;B21),"一部繰上償還額を入力してください！","")))</f>
        <v/>
      </c>
      <c r="C23" s="17"/>
      <c r="D23" s="6"/>
    </row>
    <row r="24" spans="1:4" ht="18.600000000000001" customHeight="1" x14ac:dyDescent="0.15">
      <c r="A24" s="62" t="s">
        <v>4</v>
      </c>
      <c r="B24" s="24">
        <f>IF(B20=0,0,IF(OR(B1=81,B1=83,B1=84,B1=87,B1=89),ROUND((B19-B20)*VLOOKUP(B21,賦金率表!A4:E363,2,0),0),ROUND((B19-B20)*VLOOKUP(B21,賦金率表!A4:E363,5,0),0)))</f>
        <v>0</v>
      </c>
      <c r="C24" s="75"/>
      <c r="D24" s="15"/>
    </row>
    <row r="25" spans="1:4" ht="18.600000000000001" customHeight="1" x14ac:dyDescent="0.15">
      <c r="A25" t="s">
        <v>78</v>
      </c>
      <c r="B25" s="1" t="e">
        <f>IF(ISERROR(SUM(B24:B24)),"",IF(B5&lt;B24+C15,"償還合計は給料月額の１０分の３以内でお願いします!",""))</f>
        <v>#VALUE!</v>
      </c>
      <c r="C25" s="3"/>
    </row>
    <row r="26" spans="1:4" ht="20.45" customHeight="1" x14ac:dyDescent="0.15">
      <c r="A26" t="s">
        <v>79</v>
      </c>
      <c r="B26" t="str">
        <f>IF(B5&lt;B15,"給料月額の10分の3超です!","")</f>
        <v/>
      </c>
    </row>
    <row r="27" spans="1:4" x14ac:dyDescent="0.15">
      <c r="A27" t="s">
        <v>80</v>
      </c>
      <c r="B27" s="93">
        <f>+B20+B6</f>
        <v>0</v>
      </c>
    </row>
    <row r="31" spans="1:4" x14ac:dyDescent="0.15">
      <c r="B31">
        <v>0</v>
      </c>
    </row>
    <row r="32" spans="1:4" x14ac:dyDescent="0.15">
      <c r="B32">
        <v>0</v>
      </c>
    </row>
    <row r="33" spans="2:2" x14ac:dyDescent="0.15">
      <c r="B33">
        <f>IF(OR(B31=1,B32=2),"ok",0)</f>
        <v>0</v>
      </c>
    </row>
  </sheetData>
  <sheetProtection password="8163" sheet="1" selectLockedCells="1"/>
  <phoneticPr fontId="2"/>
  <conditionalFormatting sqref="B24">
    <cfRule type="cellIs" dxfId="0" priority="1" stopIfTrue="1" operator="greaterThan">
      <formula>0</formula>
    </cfRule>
  </conditionalFormatting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363"/>
  <sheetViews>
    <sheetView workbookViewId="0">
      <selection activeCell="A15" sqref="A15:B16"/>
    </sheetView>
  </sheetViews>
  <sheetFormatPr defaultColWidth="8.875" defaultRowHeight="14.25" x14ac:dyDescent="0.15"/>
  <cols>
    <col min="1" max="1" width="4.875" style="67" bestFit="1" customWidth="1"/>
    <col min="2" max="2" width="29.875" style="68" customWidth="1"/>
    <col min="3" max="4" width="8.875" style="64"/>
    <col min="5" max="5" width="29.875" style="68" customWidth="1"/>
    <col min="6" max="16384" width="8.875" style="64"/>
  </cols>
  <sheetData>
    <row r="1" spans="1:7" x14ac:dyDescent="0.15">
      <c r="A1" s="172"/>
      <c r="B1" s="63" t="s">
        <v>85</v>
      </c>
      <c r="E1" s="63" t="s">
        <v>37</v>
      </c>
    </row>
    <row r="2" spans="1:7" x14ac:dyDescent="0.15">
      <c r="A2" s="173"/>
      <c r="B2" s="94">
        <v>1.2999999999999999E-2</v>
      </c>
      <c r="C2" s="95" t="s">
        <v>83</v>
      </c>
      <c r="D2" s="96">
        <f>ROUNDDOWN(+B2/12,6)</f>
        <v>1.083E-3</v>
      </c>
      <c r="E2" s="94">
        <v>1.2999999999999999E-2</v>
      </c>
      <c r="F2" s="95" t="s">
        <v>83</v>
      </c>
      <c r="G2" s="96">
        <f>ROUNDDOWN(+E2/12,6)</f>
        <v>1.083E-3</v>
      </c>
    </row>
    <row r="3" spans="1:7" x14ac:dyDescent="0.15">
      <c r="A3" s="65" t="s">
        <v>2</v>
      </c>
      <c r="B3" s="65" t="s">
        <v>12</v>
      </c>
      <c r="E3" s="65" t="s">
        <v>12</v>
      </c>
    </row>
    <row r="4" spans="1:7" x14ac:dyDescent="0.15">
      <c r="A4" s="65">
        <v>1</v>
      </c>
      <c r="B4" s="66">
        <f>ROUND(D$2*(1+D$2)^$A4/((1+D$2)^$A4-1),10)</f>
        <v>1.0010829999999999</v>
      </c>
      <c r="E4" s="66">
        <f>ROUND(G$2*(1+G$2)^$A4/((1+G$2)^$A4-1),10)</f>
        <v>1.0010829999999999</v>
      </c>
    </row>
    <row r="5" spans="1:7" x14ac:dyDescent="0.15">
      <c r="A5" s="65">
        <v>2</v>
      </c>
      <c r="B5" s="66">
        <f t="shared" ref="B5:B68" si="0">ROUND(D$2*(1+D$2)^$A5/((1+D$2)^$A5-1),10)</f>
        <v>0.50081239649999998</v>
      </c>
      <c r="E5" s="66">
        <f t="shared" ref="E5:E68" si="1">ROUND(G$2*(1+G$2)^$A5/((1+G$2)^$A5-1),10)</f>
        <v>0.50081239649999998</v>
      </c>
    </row>
    <row r="6" spans="1:7" x14ac:dyDescent="0.15">
      <c r="A6" s="65">
        <v>3</v>
      </c>
      <c r="B6" s="66">
        <f t="shared" si="0"/>
        <v>0.33405559379999999</v>
      </c>
      <c r="E6" s="66">
        <f t="shared" si="1"/>
        <v>0.33405559379999999</v>
      </c>
    </row>
    <row r="7" spans="1:7" x14ac:dyDescent="0.15">
      <c r="A7" s="65">
        <v>4</v>
      </c>
      <c r="B7" s="66">
        <f t="shared" si="0"/>
        <v>0.25067724130000002</v>
      </c>
      <c r="E7" s="66">
        <f t="shared" si="1"/>
        <v>0.25067724130000002</v>
      </c>
    </row>
    <row r="8" spans="1:7" x14ac:dyDescent="0.15">
      <c r="A8" s="65">
        <v>5</v>
      </c>
      <c r="B8" s="66">
        <f t="shared" si="0"/>
        <v>0.20065026890000001</v>
      </c>
      <c r="E8" s="66">
        <f t="shared" si="1"/>
        <v>0.20065026890000001</v>
      </c>
    </row>
    <row r="9" spans="1:7" x14ac:dyDescent="0.15">
      <c r="A9" s="65">
        <v>6</v>
      </c>
      <c r="B9" s="66">
        <f t="shared" si="0"/>
        <v>0.1672989865</v>
      </c>
      <c r="E9" s="66">
        <f t="shared" si="1"/>
        <v>0.1672989865</v>
      </c>
    </row>
    <row r="10" spans="1:7" x14ac:dyDescent="0.15">
      <c r="A10" s="65">
        <v>7</v>
      </c>
      <c r="B10" s="66">
        <f t="shared" si="0"/>
        <v>0.14347666989999999</v>
      </c>
      <c r="E10" s="66">
        <f t="shared" si="1"/>
        <v>0.14347666989999999</v>
      </c>
    </row>
    <row r="11" spans="1:7" x14ac:dyDescent="0.15">
      <c r="A11" s="65">
        <v>8</v>
      </c>
      <c r="B11" s="66">
        <f t="shared" si="0"/>
        <v>0.12560995680000001</v>
      </c>
      <c r="E11" s="66">
        <f t="shared" si="1"/>
        <v>0.12560995680000001</v>
      </c>
    </row>
    <row r="12" spans="1:7" x14ac:dyDescent="0.15">
      <c r="A12" s="65">
        <v>9</v>
      </c>
      <c r="B12" s="66">
        <f t="shared" si="0"/>
        <v>0.11171364609999999</v>
      </c>
      <c r="E12" s="66">
        <f t="shared" si="1"/>
        <v>0.11171364609999999</v>
      </c>
    </row>
    <row r="13" spans="1:7" x14ac:dyDescent="0.15">
      <c r="A13" s="65">
        <v>10</v>
      </c>
      <c r="B13" s="66">
        <f t="shared" si="0"/>
        <v>0.10059661709999999</v>
      </c>
      <c r="E13" s="66">
        <f t="shared" si="1"/>
        <v>0.10059661709999999</v>
      </c>
    </row>
    <row r="14" spans="1:7" x14ac:dyDescent="0.15">
      <c r="A14" s="65">
        <v>11</v>
      </c>
      <c r="B14" s="66">
        <f t="shared" si="0"/>
        <v>9.1500883899999996E-2</v>
      </c>
      <c r="E14" s="66">
        <f t="shared" si="1"/>
        <v>9.1500883899999996E-2</v>
      </c>
    </row>
    <row r="15" spans="1:7" x14ac:dyDescent="0.15">
      <c r="A15" s="65">
        <v>12</v>
      </c>
      <c r="B15" s="66">
        <f t="shared" si="0"/>
        <v>8.3921122400000006E-2</v>
      </c>
      <c r="E15" s="66">
        <f t="shared" si="1"/>
        <v>8.3921122400000006E-2</v>
      </c>
    </row>
    <row r="16" spans="1:7" x14ac:dyDescent="0.15">
      <c r="A16" s="65">
        <v>13</v>
      </c>
      <c r="B16" s="66">
        <f t="shared" si="0"/>
        <v>7.7507493199999999E-2</v>
      </c>
      <c r="E16" s="66">
        <f t="shared" si="1"/>
        <v>7.7507493199999999E-2</v>
      </c>
    </row>
    <row r="17" spans="1:5" x14ac:dyDescent="0.15">
      <c r="A17" s="65">
        <v>14</v>
      </c>
      <c r="B17" s="66">
        <f t="shared" si="0"/>
        <v>7.2010110599999996E-2</v>
      </c>
      <c r="E17" s="66">
        <f t="shared" si="1"/>
        <v>7.2010110599999996E-2</v>
      </c>
    </row>
    <row r="18" spans="1:5" x14ac:dyDescent="0.15">
      <c r="A18" s="65">
        <v>15</v>
      </c>
      <c r="B18" s="66">
        <f t="shared" si="0"/>
        <v>6.7245725500000006E-2</v>
      </c>
      <c r="E18" s="66">
        <f t="shared" si="1"/>
        <v>6.7245725500000006E-2</v>
      </c>
    </row>
    <row r="19" spans="1:5" x14ac:dyDescent="0.15">
      <c r="A19" s="65">
        <v>16</v>
      </c>
      <c r="B19" s="66">
        <f t="shared" si="0"/>
        <v>6.3076900599999999E-2</v>
      </c>
      <c r="E19" s="66">
        <f t="shared" si="1"/>
        <v>6.3076900599999999E-2</v>
      </c>
    </row>
    <row r="20" spans="1:5" x14ac:dyDescent="0.15">
      <c r="A20" s="65">
        <v>17</v>
      </c>
      <c r="B20" s="66">
        <f t="shared" si="0"/>
        <v>5.9398537299999998E-2</v>
      </c>
      <c r="E20" s="66">
        <f t="shared" si="1"/>
        <v>5.9398537299999998E-2</v>
      </c>
    </row>
    <row r="21" spans="1:5" x14ac:dyDescent="0.15">
      <c r="A21" s="65">
        <v>18</v>
      </c>
      <c r="B21" s="66">
        <f t="shared" si="0"/>
        <v>5.6128891799999997E-2</v>
      </c>
      <c r="E21" s="66">
        <f t="shared" si="1"/>
        <v>5.6128891799999997E-2</v>
      </c>
    </row>
    <row r="22" spans="1:5" x14ac:dyDescent="0.15">
      <c r="A22" s="65">
        <v>19</v>
      </c>
      <c r="B22" s="66">
        <f t="shared" si="0"/>
        <v>5.3203429900000002E-2</v>
      </c>
      <c r="E22" s="66">
        <f t="shared" si="1"/>
        <v>5.3203429900000002E-2</v>
      </c>
    </row>
    <row r="23" spans="1:5" x14ac:dyDescent="0.15">
      <c r="A23" s="65">
        <v>20</v>
      </c>
      <c r="B23" s="66">
        <f t="shared" si="0"/>
        <v>5.0570523899999997E-2</v>
      </c>
      <c r="E23" s="66">
        <f t="shared" si="1"/>
        <v>5.0570523899999997E-2</v>
      </c>
    </row>
    <row r="24" spans="1:5" x14ac:dyDescent="0.15">
      <c r="A24" s="65">
        <v>21</v>
      </c>
      <c r="B24" s="66">
        <f t="shared" si="0"/>
        <v>4.8188380099999997E-2</v>
      </c>
      <c r="E24" s="66">
        <f t="shared" si="1"/>
        <v>4.8188380099999997E-2</v>
      </c>
    </row>
    <row r="25" spans="1:5" x14ac:dyDescent="0.15">
      <c r="A25" s="65">
        <v>22</v>
      </c>
      <c r="B25" s="66">
        <f t="shared" si="0"/>
        <v>4.6022803799999998E-2</v>
      </c>
      <c r="E25" s="66">
        <f t="shared" si="1"/>
        <v>4.6022803799999998E-2</v>
      </c>
    </row>
    <row r="26" spans="1:5" x14ac:dyDescent="0.15">
      <c r="A26" s="65">
        <v>23</v>
      </c>
      <c r="B26" s="66">
        <f t="shared" si="0"/>
        <v>4.4045546900000003E-2</v>
      </c>
      <c r="E26" s="66">
        <f t="shared" si="1"/>
        <v>4.4045546900000003E-2</v>
      </c>
    </row>
    <row r="27" spans="1:5" x14ac:dyDescent="0.15">
      <c r="A27" s="65">
        <v>24</v>
      </c>
      <c r="B27" s="66">
        <f t="shared" si="0"/>
        <v>4.2233069599999999E-2</v>
      </c>
      <c r="E27" s="66">
        <f t="shared" si="1"/>
        <v>4.2233069599999999E-2</v>
      </c>
    </row>
    <row r="28" spans="1:5" x14ac:dyDescent="0.15">
      <c r="A28" s="65">
        <v>25</v>
      </c>
      <c r="B28" s="66">
        <f t="shared" si="0"/>
        <v>4.0565598299999998E-2</v>
      </c>
      <c r="E28" s="66">
        <f t="shared" si="1"/>
        <v>4.0565598299999998E-2</v>
      </c>
    </row>
    <row r="29" spans="1:5" x14ac:dyDescent="0.15">
      <c r="A29" s="65">
        <v>26</v>
      </c>
      <c r="B29" s="66">
        <f t="shared" si="0"/>
        <v>3.9026401500000002E-2</v>
      </c>
      <c r="E29" s="66">
        <f t="shared" si="1"/>
        <v>3.9026401500000002E-2</v>
      </c>
    </row>
    <row r="30" spans="1:5" x14ac:dyDescent="0.15">
      <c r="A30" s="65">
        <v>27</v>
      </c>
      <c r="B30" s="66">
        <f t="shared" si="0"/>
        <v>3.7601226500000001E-2</v>
      </c>
      <c r="E30" s="66">
        <f t="shared" si="1"/>
        <v>3.7601226500000001E-2</v>
      </c>
    </row>
    <row r="31" spans="1:5" x14ac:dyDescent="0.15">
      <c r="A31" s="65">
        <v>28</v>
      </c>
      <c r="B31" s="66">
        <f t="shared" si="0"/>
        <v>3.62778567E-2</v>
      </c>
      <c r="E31" s="66">
        <f t="shared" si="1"/>
        <v>3.62778567E-2</v>
      </c>
    </row>
    <row r="32" spans="1:5" x14ac:dyDescent="0.15">
      <c r="A32" s="65">
        <v>29</v>
      </c>
      <c r="B32" s="66">
        <f t="shared" si="0"/>
        <v>3.5045760600000003E-2</v>
      </c>
      <c r="E32" s="66">
        <f t="shared" si="1"/>
        <v>3.5045760600000003E-2</v>
      </c>
    </row>
    <row r="33" spans="1:5" x14ac:dyDescent="0.15">
      <c r="A33" s="65">
        <v>30</v>
      </c>
      <c r="B33" s="66">
        <f t="shared" si="0"/>
        <v>3.3895810700000001E-2</v>
      </c>
      <c r="E33" s="66">
        <f t="shared" si="1"/>
        <v>3.3895810700000001E-2</v>
      </c>
    </row>
    <row r="34" spans="1:5" x14ac:dyDescent="0.15">
      <c r="A34" s="65">
        <v>31</v>
      </c>
      <c r="B34" s="66">
        <f t="shared" si="0"/>
        <v>3.2820057399999998E-2</v>
      </c>
      <c r="E34" s="66">
        <f t="shared" si="1"/>
        <v>3.2820057399999998E-2</v>
      </c>
    </row>
    <row r="35" spans="1:5" x14ac:dyDescent="0.15">
      <c r="A35" s="65">
        <v>32</v>
      </c>
      <c r="B35" s="66">
        <f t="shared" si="0"/>
        <v>3.1811544800000001E-2</v>
      </c>
      <c r="E35" s="66">
        <f t="shared" si="1"/>
        <v>3.1811544800000001E-2</v>
      </c>
    </row>
    <row r="36" spans="1:5" x14ac:dyDescent="0.15">
      <c r="A36" s="65">
        <v>33</v>
      </c>
      <c r="B36" s="66">
        <f t="shared" si="0"/>
        <v>3.0864160099999999E-2</v>
      </c>
      <c r="E36" s="66">
        <f t="shared" si="1"/>
        <v>3.0864160099999999E-2</v>
      </c>
    </row>
    <row r="37" spans="1:5" x14ac:dyDescent="0.15">
      <c r="A37" s="65">
        <v>34</v>
      </c>
      <c r="B37" s="66">
        <f t="shared" si="0"/>
        <v>2.9972509599999999E-2</v>
      </c>
      <c r="E37" s="66">
        <f t="shared" si="1"/>
        <v>2.9972509599999999E-2</v>
      </c>
    </row>
    <row r="38" spans="1:5" x14ac:dyDescent="0.15">
      <c r="A38" s="65">
        <v>35</v>
      </c>
      <c r="B38" s="66">
        <f t="shared" si="0"/>
        <v>2.9131816200000001E-2</v>
      </c>
      <c r="E38" s="66">
        <f t="shared" si="1"/>
        <v>2.9131816200000001E-2</v>
      </c>
    </row>
    <row r="39" spans="1:5" x14ac:dyDescent="0.15">
      <c r="A39" s="65">
        <v>36</v>
      </c>
      <c r="B39" s="66">
        <f t="shared" si="0"/>
        <v>2.8337833400000002E-2</v>
      </c>
      <c r="E39" s="66">
        <f t="shared" si="1"/>
        <v>2.8337833400000002E-2</v>
      </c>
    </row>
    <row r="40" spans="1:5" x14ac:dyDescent="0.15">
      <c r="A40" s="65">
        <v>37</v>
      </c>
      <c r="B40" s="66">
        <f t="shared" si="0"/>
        <v>2.75867739E-2</v>
      </c>
      <c r="E40" s="66">
        <f t="shared" si="1"/>
        <v>2.75867739E-2</v>
      </c>
    </row>
    <row r="41" spans="1:5" x14ac:dyDescent="0.15">
      <c r="A41" s="65">
        <v>38</v>
      </c>
      <c r="B41" s="66">
        <f t="shared" si="0"/>
        <v>2.6875248899999999E-2</v>
      </c>
      <c r="E41" s="66">
        <f t="shared" si="1"/>
        <v>2.6875248899999999E-2</v>
      </c>
    </row>
    <row r="42" spans="1:5" x14ac:dyDescent="0.15">
      <c r="A42" s="65">
        <v>39</v>
      </c>
      <c r="B42" s="66">
        <f t="shared" si="0"/>
        <v>2.6200217500000001E-2</v>
      </c>
      <c r="E42" s="66">
        <f t="shared" si="1"/>
        <v>2.6200217500000001E-2</v>
      </c>
    </row>
    <row r="43" spans="1:5" x14ac:dyDescent="0.15">
      <c r="A43" s="65">
        <v>40</v>
      </c>
      <c r="B43" s="66">
        <f t="shared" si="0"/>
        <v>2.5558942500000001E-2</v>
      </c>
      <c r="E43" s="66">
        <f t="shared" si="1"/>
        <v>2.5558942500000001E-2</v>
      </c>
    </row>
    <row r="44" spans="1:5" x14ac:dyDescent="0.15">
      <c r="A44" s="65">
        <v>41</v>
      </c>
      <c r="B44" s="66">
        <f t="shared" si="0"/>
        <v>2.4948953900000001E-2</v>
      </c>
      <c r="E44" s="66">
        <f t="shared" si="1"/>
        <v>2.4948953900000001E-2</v>
      </c>
    </row>
    <row r="45" spans="1:5" x14ac:dyDescent="0.15">
      <c r="A45" s="65">
        <v>42</v>
      </c>
      <c r="B45" s="66">
        <f t="shared" si="0"/>
        <v>2.43680171E-2</v>
      </c>
      <c r="E45" s="66">
        <f t="shared" si="1"/>
        <v>2.43680171E-2</v>
      </c>
    </row>
    <row r="46" spans="1:5" x14ac:dyDescent="0.15">
      <c r="A46" s="65">
        <v>43</v>
      </c>
      <c r="B46" s="66">
        <f t="shared" si="0"/>
        <v>2.38141051E-2</v>
      </c>
      <c r="E46" s="66">
        <f t="shared" si="1"/>
        <v>2.38141051E-2</v>
      </c>
    </row>
    <row r="47" spans="1:5" x14ac:dyDescent="0.15">
      <c r="A47" s="65">
        <v>44</v>
      </c>
      <c r="B47" s="66">
        <f t="shared" si="0"/>
        <v>2.3285375399999999E-2</v>
      </c>
      <c r="E47" s="66">
        <f t="shared" si="1"/>
        <v>2.3285375399999999E-2</v>
      </c>
    </row>
    <row r="48" spans="1:5" x14ac:dyDescent="0.15">
      <c r="A48" s="65">
        <v>45</v>
      </c>
      <c r="B48" s="66">
        <f t="shared" si="0"/>
        <v>2.2780149199999999E-2</v>
      </c>
      <c r="E48" s="66">
        <f t="shared" si="1"/>
        <v>2.2780149199999999E-2</v>
      </c>
    </row>
    <row r="49" spans="1:5" x14ac:dyDescent="0.15">
      <c r="A49" s="65">
        <v>46</v>
      </c>
      <c r="B49" s="66">
        <f t="shared" si="0"/>
        <v>2.2296893500000001E-2</v>
      </c>
      <c r="E49" s="66">
        <f t="shared" si="1"/>
        <v>2.2296893500000001E-2</v>
      </c>
    </row>
    <row r="50" spans="1:5" x14ac:dyDescent="0.15">
      <c r="A50" s="65">
        <v>47</v>
      </c>
      <c r="B50" s="66">
        <f t="shared" si="0"/>
        <v>2.18342061E-2</v>
      </c>
      <c r="E50" s="66">
        <f t="shared" si="1"/>
        <v>2.18342061E-2</v>
      </c>
    </row>
    <row r="51" spans="1:5" x14ac:dyDescent="0.15">
      <c r="A51" s="65">
        <v>48</v>
      </c>
      <c r="B51" s="66">
        <f t="shared" si="0"/>
        <v>2.1390801399999999E-2</v>
      </c>
      <c r="E51" s="66">
        <f t="shared" si="1"/>
        <v>2.1390801399999999E-2</v>
      </c>
    </row>
    <row r="52" spans="1:5" x14ac:dyDescent="0.15">
      <c r="A52" s="65">
        <v>49</v>
      </c>
      <c r="B52" s="66">
        <f t="shared" si="0"/>
        <v>2.0965498799999999E-2</v>
      </c>
      <c r="E52" s="66">
        <f t="shared" si="1"/>
        <v>2.0965498799999999E-2</v>
      </c>
    </row>
    <row r="53" spans="1:5" x14ac:dyDescent="0.15">
      <c r="A53" s="65">
        <v>50</v>
      </c>
      <c r="B53" s="66">
        <f t="shared" si="0"/>
        <v>2.0557212200000001E-2</v>
      </c>
      <c r="E53" s="66">
        <f t="shared" si="1"/>
        <v>2.0557212200000001E-2</v>
      </c>
    </row>
    <row r="54" spans="1:5" x14ac:dyDescent="0.15">
      <c r="A54" s="65">
        <v>51</v>
      </c>
      <c r="B54" s="66">
        <f t="shared" si="0"/>
        <v>2.0164940700000002E-2</v>
      </c>
      <c r="E54" s="66">
        <f t="shared" si="1"/>
        <v>2.0164940700000002E-2</v>
      </c>
    </row>
    <row r="55" spans="1:5" x14ac:dyDescent="0.15">
      <c r="A55" s="65">
        <v>52</v>
      </c>
      <c r="B55" s="66">
        <f t="shared" si="0"/>
        <v>1.9787760299999999E-2</v>
      </c>
      <c r="E55" s="66">
        <f t="shared" si="1"/>
        <v>1.9787760299999999E-2</v>
      </c>
    </row>
    <row r="56" spans="1:5" x14ac:dyDescent="0.15">
      <c r="A56" s="65">
        <v>53</v>
      </c>
      <c r="B56" s="66">
        <f t="shared" si="0"/>
        <v>1.9424816800000001E-2</v>
      </c>
      <c r="E56" s="66">
        <f t="shared" si="1"/>
        <v>1.9424816800000001E-2</v>
      </c>
    </row>
    <row r="57" spans="1:5" x14ac:dyDescent="0.15">
      <c r="A57" s="65">
        <v>54</v>
      </c>
      <c r="B57" s="66">
        <f t="shared" si="0"/>
        <v>1.9075319300000001E-2</v>
      </c>
      <c r="E57" s="66">
        <f t="shared" si="1"/>
        <v>1.9075319300000001E-2</v>
      </c>
    </row>
    <row r="58" spans="1:5" x14ac:dyDescent="0.15">
      <c r="A58" s="65">
        <v>55</v>
      </c>
      <c r="B58" s="66">
        <f t="shared" si="0"/>
        <v>1.87385344E-2</v>
      </c>
      <c r="E58" s="66">
        <f t="shared" si="1"/>
        <v>1.87385344E-2</v>
      </c>
    </row>
    <row r="59" spans="1:5" x14ac:dyDescent="0.15">
      <c r="A59" s="65">
        <v>56</v>
      </c>
      <c r="B59" s="66">
        <f t="shared" si="0"/>
        <v>1.8413780899999999E-2</v>
      </c>
      <c r="E59" s="66">
        <f t="shared" si="1"/>
        <v>1.8413780899999999E-2</v>
      </c>
    </row>
    <row r="60" spans="1:5" x14ac:dyDescent="0.15">
      <c r="A60" s="65">
        <v>57</v>
      </c>
      <c r="B60" s="66">
        <f t="shared" si="0"/>
        <v>1.81004258E-2</v>
      </c>
      <c r="E60" s="66">
        <f t="shared" si="1"/>
        <v>1.81004258E-2</v>
      </c>
    </row>
    <row r="61" spans="1:5" x14ac:dyDescent="0.15">
      <c r="A61" s="65">
        <v>58</v>
      </c>
      <c r="B61" s="66">
        <f t="shared" si="0"/>
        <v>1.7797879400000001E-2</v>
      </c>
      <c r="E61" s="66">
        <f t="shared" si="1"/>
        <v>1.7797879400000001E-2</v>
      </c>
    </row>
    <row r="62" spans="1:5" x14ac:dyDescent="0.15">
      <c r="A62" s="65">
        <v>59</v>
      </c>
      <c r="B62" s="66">
        <f t="shared" si="0"/>
        <v>1.7505592E-2</v>
      </c>
      <c r="E62" s="66">
        <f t="shared" si="1"/>
        <v>1.7505592E-2</v>
      </c>
    </row>
    <row r="63" spans="1:5" x14ac:dyDescent="0.15">
      <c r="A63" s="65">
        <v>60</v>
      </c>
      <c r="B63" s="66">
        <f t="shared" si="0"/>
        <v>1.7223050899999998E-2</v>
      </c>
      <c r="E63" s="66">
        <f t="shared" si="1"/>
        <v>1.7223050899999998E-2</v>
      </c>
    </row>
    <row r="64" spans="1:5" x14ac:dyDescent="0.15">
      <c r="A64" s="65">
        <v>61</v>
      </c>
      <c r="B64" s="66">
        <f t="shared" si="0"/>
        <v>1.6949776600000001E-2</v>
      </c>
      <c r="E64" s="66">
        <f t="shared" si="1"/>
        <v>1.6949776600000001E-2</v>
      </c>
    </row>
    <row r="65" spans="1:5" x14ac:dyDescent="0.15">
      <c r="A65" s="65">
        <v>62</v>
      </c>
      <c r="B65" s="66">
        <f t="shared" si="0"/>
        <v>1.6685320699999999E-2</v>
      </c>
      <c r="E65" s="66">
        <f t="shared" si="1"/>
        <v>1.6685320699999999E-2</v>
      </c>
    </row>
    <row r="66" spans="1:5" x14ac:dyDescent="0.15">
      <c r="A66" s="65">
        <v>63</v>
      </c>
      <c r="B66" s="66">
        <f t="shared" si="0"/>
        <v>1.6429263400000001E-2</v>
      </c>
      <c r="E66" s="66">
        <f t="shared" si="1"/>
        <v>1.6429263400000001E-2</v>
      </c>
    </row>
    <row r="67" spans="1:5" x14ac:dyDescent="0.15">
      <c r="A67" s="65">
        <v>64</v>
      </c>
      <c r="B67" s="66">
        <f t="shared" si="0"/>
        <v>1.61812109E-2</v>
      </c>
      <c r="E67" s="66">
        <f t="shared" si="1"/>
        <v>1.61812109E-2</v>
      </c>
    </row>
    <row r="68" spans="1:5" x14ac:dyDescent="0.15">
      <c r="A68" s="65">
        <v>65</v>
      </c>
      <c r="B68" s="66">
        <f t="shared" si="0"/>
        <v>1.5940793799999999E-2</v>
      </c>
      <c r="E68" s="66">
        <f t="shared" si="1"/>
        <v>1.5940793799999999E-2</v>
      </c>
    </row>
    <row r="69" spans="1:5" x14ac:dyDescent="0.15">
      <c r="A69" s="65">
        <v>66</v>
      </c>
      <c r="B69" s="66">
        <f t="shared" ref="B69:B132" si="2">ROUND(D$2*(1+D$2)^$A69/((1+D$2)^$A69-1),10)</f>
        <v>1.57076651E-2</v>
      </c>
      <c r="E69" s="66">
        <f t="shared" ref="E69:E132" si="3">ROUND(G$2*(1+G$2)^$A69/((1+G$2)^$A69-1),10)</f>
        <v>1.57076651E-2</v>
      </c>
    </row>
    <row r="70" spans="1:5" x14ac:dyDescent="0.15">
      <c r="A70" s="65">
        <v>67</v>
      </c>
      <c r="B70" s="66">
        <f t="shared" si="2"/>
        <v>1.54814983E-2</v>
      </c>
      <c r="E70" s="66">
        <f t="shared" si="3"/>
        <v>1.54814983E-2</v>
      </c>
    </row>
    <row r="71" spans="1:5" x14ac:dyDescent="0.15">
      <c r="A71" s="65">
        <v>68</v>
      </c>
      <c r="B71" s="66">
        <f t="shared" si="2"/>
        <v>1.52619863E-2</v>
      </c>
      <c r="E71" s="66">
        <f t="shared" si="3"/>
        <v>1.52619863E-2</v>
      </c>
    </row>
    <row r="72" spans="1:5" x14ac:dyDescent="0.15">
      <c r="A72" s="65">
        <v>69</v>
      </c>
      <c r="B72" s="66">
        <f t="shared" si="2"/>
        <v>1.5048839899999999E-2</v>
      </c>
      <c r="E72" s="66">
        <f t="shared" si="3"/>
        <v>1.5048839899999999E-2</v>
      </c>
    </row>
    <row r="73" spans="1:5" x14ac:dyDescent="0.15">
      <c r="A73" s="65">
        <v>70</v>
      </c>
      <c r="B73" s="66">
        <f t="shared" si="2"/>
        <v>1.4841786100000001E-2</v>
      </c>
      <c r="E73" s="66">
        <f t="shared" si="3"/>
        <v>1.4841786100000001E-2</v>
      </c>
    </row>
    <row r="74" spans="1:5" x14ac:dyDescent="0.15">
      <c r="A74" s="65">
        <v>71</v>
      </c>
      <c r="B74" s="66">
        <f t="shared" si="2"/>
        <v>1.46405676E-2</v>
      </c>
      <c r="E74" s="66">
        <f t="shared" si="3"/>
        <v>1.46405676E-2</v>
      </c>
    </row>
    <row r="75" spans="1:5" x14ac:dyDescent="0.15">
      <c r="A75" s="65">
        <v>72</v>
      </c>
      <c r="B75" s="66">
        <f t="shared" si="2"/>
        <v>1.44449412E-2</v>
      </c>
      <c r="E75" s="66">
        <f t="shared" si="3"/>
        <v>1.44449412E-2</v>
      </c>
    </row>
    <row r="76" spans="1:5" x14ac:dyDescent="0.15">
      <c r="A76" s="65">
        <v>73</v>
      </c>
      <c r="B76" s="66">
        <f t="shared" si="2"/>
        <v>1.42546771E-2</v>
      </c>
      <c r="E76" s="66">
        <f t="shared" si="3"/>
        <v>1.42546771E-2</v>
      </c>
    </row>
    <row r="77" spans="1:5" x14ac:dyDescent="0.15">
      <c r="A77" s="65">
        <v>74</v>
      </c>
      <c r="B77" s="66">
        <f t="shared" si="2"/>
        <v>1.40695579E-2</v>
      </c>
      <c r="E77" s="66">
        <f t="shared" si="3"/>
        <v>1.40695579E-2</v>
      </c>
    </row>
    <row r="78" spans="1:5" x14ac:dyDescent="0.15">
      <c r="A78" s="65">
        <v>75</v>
      </c>
      <c r="B78" s="66">
        <f t="shared" si="2"/>
        <v>1.38893778E-2</v>
      </c>
      <c r="E78" s="66">
        <f t="shared" si="3"/>
        <v>1.38893778E-2</v>
      </c>
    </row>
    <row r="79" spans="1:5" x14ac:dyDescent="0.15">
      <c r="A79" s="65">
        <v>76</v>
      </c>
      <c r="B79" s="66">
        <f t="shared" si="2"/>
        <v>1.37139419E-2</v>
      </c>
      <c r="E79" s="66">
        <f t="shared" si="3"/>
        <v>1.37139419E-2</v>
      </c>
    </row>
    <row r="80" spans="1:5" x14ac:dyDescent="0.15">
      <c r="A80" s="65">
        <v>77</v>
      </c>
      <c r="B80" s="66">
        <f t="shared" si="2"/>
        <v>1.3543065300000001E-2</v>
      </c>
      <c r="E80" s="66">
        <f t="shared" si="3"/>
        <v>1.3543065300000001E-2</v>
      </c>
    </row>
    <row r="81" spans="1:5" x14ac:dyDescent="0.15">
      <c r="A81" s="65">
        <v>78</v>
      </c>
      <c r="B81" s="66">
        <f t="shared" si="2"/>
        <v>1.3376572600000001E-2</v>
      </c>
      <c r="E81" s="66">
        <f t="shared" si="3"/>
        <v>1.3376572600000001E-2</v>
      </c>
    </row>
    <row r="82" spans="1:5" x14ac:dyDescent="0.15">
      <c r="A82" s="65">
        <v>79</v>
      </c>
      <c r="B82" s="66">
        <f t="shared" si="2"/>
        <v>1.32142974E-2</v>
      </c>
      <c r="E82" s="66">
        <f t="shared" si="3"/>
        <v>1.32142974E-2</v>
      </c>
    </row>
    <row r="83" spans="1:5" x14ac:dyDescent="0.15">
      <c r="A83" s="65">
        <v>80</v>
      </c>
      <c r="B83" s="66">
        <f t="shared" si="2"/>
        <v>1.30560816E-2</v>
      </c>
      <c r="E83" s="66">
        <f t="shared" si="3"/>
        <v>1.30560816E-2</v>
      </c>
    </row>
    <row r="84" spans="1:5" x14ac:dyDescent="0.15">
      <c r="A84" s="65">
        <v>81</v>
      </c>
      <c r="B84" s="66">
        <f t="shared" si="2"/>
        <v>1.29017747E-2</v>
      </c>
      <c r="E84" s="66">
        <f t="shared" si="3"/>
        <v>1.29017747E-2</v>
      </c>
    </row>
    <row r="85" spans="1:5" x14ac:dyDescent="0.15">
      <c r="A85" s="65">
        <v>82</v>
      </c>
      <c r="B85" s="66">
        <f t="shared" si="2"/>
        <v>1.2751233799999999E-2</v>
      </c>
      <c r="E85" s="66">
        <f t="shared" si="3"/>
        <v>1.2751233799999999E-2</v>
      </c>
    </row>
    <row r="86" spans="1:5" x14ac:dyDescent="0.15">
      <c r="A86" s="65">
        <v>83</v>
      </c>
      <c r="B86" s="66">
        <f t="shared" si="2"/>
        <v>1.26043227E-2</v>
      </c>
      <c r="E86" s="66">
        <f t="shared" si="3"/>
        <v>1.26043227E-2</v>
      </c>
    </row>
    <row r="87" spans="1:5" x14ac:dyDescent="0.15">
      <c r="A87" s="65">
        <v>84</v>
      </c>
      <c r="B87" s="66">
        <f t="shared" si="2"/>
        <v>1.24609118E-2</v>
      </c>
      <c r="E87" s="66">
        <f t="shared" si="3"/>
        <v>1.24609118E-2</v>
      </c>
    </row>
    <row r="88" spans="1:5" x14ac:dyDescent="0.15">
      <c r="A88" s="65">
        <v>85</v>
      </c>
      <c r="B88" s="66">
        <f t="shared" si="2"/>
        <v>1.23208776E-2</v>
      </c>
      <c r="E88" s="66">
        <f t="shared" si="3"/>
        <v>1.23208776E-2</v>
      </c>
    </row>
    <row r="89" spans="1:5" x14ac:dyDescent="0.15">
      <c r="A89" s="65">
        <v>86</v>
      </c>
      <c r="B89" s="66">
        <f t="shared" si="2"/>
        <v>1.2184102299999999E-2</v>
      </c>
      <c r="E89" s="66">
        <f t="shared" si="3"/>
        <v>1.2184102299999999E-2</v>
      </c>
    </row>
    <row r="90" spans="1:5" x14ac:dyDescent="0.15">
      <c r="A90" s="65">
        <v>87</v>
      </c>
      <c r="B90" s="66">
        <f t="shared" si="2"/>
        <v>1.2050473500000001E-2</v>
      </c>
      <c r="E90" s="66">
        <f t="shared" si="3"/>
        <v>1.2050473500000001E-2</v>
      </c>
    </row>
    <row r="91" spans="1:5" x14ac:dyDescent="0.15">
      <c r="A91" s="65">
        <v>88</v>
      </c>
      <c r="B91" s="66">
        <f t="shared" si="2"/>
        <v>1.1919883900000001E-2</v>
      </c>
      <c r="E91" s="66">
        <f t="shared" si="3"/>
        <v>1.1919883900000001E-2</v>
      </c>
    </row>
    <row r="92" spans="1:5" x14ac:dyDescent="0.15">
      <c r="A92" s="65">
        <v>89</v>
      </c>
      <c r="B92" s="66">
        <f t="shared" si="2"/>
        <v>1.17922311E-2</v>
      </c>
      <c r="E92" s="66">
        <f t="shared" si="3"/>
        <v>1.17922311E-2</v>
      </c>
    </row>
    <row r="93" spans="1:5" x14ac:dyDescent="0.15">
      <c r="A93" s="65">
        <v>90</v>
      </c>
      <c r="B93" s="66">
        <f t="shared" si="2"/>
        <v>1.16674172E-2</v>
      </c>
      <c r="E93" s="66">
        <f t="shared" si="3"/>
        <v>1.16674172E-2</v>
      </c>
    </row>
    <row r="94" spans="1:5" x14ac:dyDescent="0.15">
      <c r="A94" s="65">
        <v>91</v>
      </c>
      <c r="B94" s="66">
        <f t="shared" si="2"/>
        <v>1.15453486E-2</v>
      </c>
      <c r="E94" s="66">
        <f t="shared" si="3"/>
        <v>1.15453486E-2</v>
      </c>
    </row>
    <row r="95" spans="1:5" x14ac:dyDescent="0.15">
      <c r="A95" s="65">
        <v>92</v>
      </c>
      <c r="B95" s="66">
        <f t="shared" si="2"/>
        <v>1.14259358E-2</v>
      </c>
      <c r="E95" s="66">
        <f t="shared" si="3"/>
        <v>1.14259358E-2</v>
      </c>
    </row>
    <row r="96" spans="1:5" x14ac:dyDescent="0.15">
      <c r="A96" s="65">
        <v>93</v>
      </c>
      <c r="B96" s="66">
        <f t="shared" si="2"/>
        <v>1.1309093100000001E-2</v>
      </c>
      <c r="E96" s="66">
        <f t="shared" si="3"/>
        <v>1.1309093100000001E-2</v>
      </c>
    </row>
    <row r="97" spans="1:5" x14ac:dyDescent="0.15">
      <c r="A97" s="65">
        <v>94</v>
      </c>
      <c r="B97" s="66">
        <f t="shared" si="2"/>
        <v>1.1194738500000001E-2</v>
      </c>
      <c r="E97" s="66">
        <f t="shared" si="3"/>
        <v>1.1194738500000001E-2</v>
      </c>
    </row>
    <row r="98" spans="1:5" x14ac:dyDescent="0.15">
      <c r="A98" s="65">
        <v>95</v>
      </c>
      <c r="B98" s="66">
        <f t="shared" si="2"/>
        <v>1.10827935E-2</v>
      </c>
      <c r="E98" s="66">
        <f t="shared" si="3"/>
        <v>1.10827935E-2</v>
      </c>
    </row>
    <row r="99" spans="1:5" x14ac:dyDescent="0.15">
      <c r="A99" s="65">
        <v>96</v>
      </c>
      <c r="B99" s="66">
        <f t="shared" si="2"/>
        <v>1.0973182600000001E-2</v>
      </c>
      <c r="E99" s="66">
        <f t="shared" si="3"/>
        <v>1.0973182600000001E-2</v>
      </c>
    </row>
    <row r="100" spans="1:5" x14ac:dyDescent="0.15">
      <c r="A100" s="65">
        <v>97</v>
      </c>
      <c r="B100" s="66">
        <f t="shared" si="2"/>
        <v>1.08658338E-2</v>
      </c>
      <c r="E100" s="66">
        <f t="shared" si="3"/>
        <v>1.08658338E-2</v>
      </c>
    </row>
    <row r="101" spans="1:5" x14ac:dyDescent="0.15">
      <c r="A101" s="65">
        <v>98</v>
      </c>
      <c r="B101" s="66">
        <f t="shared" si="2"/>
        <v>1.07606778E-2</v>
      </c>
      <c r="E101" s="66">
        <f t="shared" si="3"/>
        <v>1.07606778E-2</v>
      </c>
    </row>
    <row r="102" spans="1:5" x14ac:dyDescent="0.15">
      <c r="A102" s="65">
        <v>99</v>
      </c>
      <c r="B102" s="66">
        <f t="shared" si="2"/>
        <v>1.06576481E-2</v>
      </c>
      <c r="E102" s="66">
        <f t="shared" si="3"/>
        <v>1.06576481E-2</v>
      </c>
    </row>
    <row r="103" spans="1:5" x14ac:dyDescent="0.15">
      <c r="A103" s="65">
        <v>100</v>
      </c>
      <c r="B103" s="66">
        <f t="shared" si="2"/>
        <v>1.05566809E-2</v>
      </c>
      <c r="E103" s="66">
        <f t="shared" si="3"/>
        <v>1.05566809E-2</v>
      </c>
    </row>
    <row r="104" spans="1:5" x14ac:dyDescent="0.15">
      <c r="A104" s="65">
        <v>101</v>
      </c>
      <c r="B104" s="66">
        <f t="shared" si="2"/>
        <v>1.0457714999999999E-2</v>
      </c>
      <c r="E104" s="66">
        <f t="shared" si="3"/>
        <v>1.0457714999999999E-2</v>
      </c>
    </row>
    <row r="105" spans="1:5" x14ac:dyDescent="0.15">
      <c r="A105" s="65">
        <v>102</v>
      </c>
      <c r="B105" s="66">
        <f t="shared" si="2"/>
        <v>1.0360691599999999E-2</v>
      </c>
      <c r="E105" s="66">
        <f t="shared" si="3"/>
        <v>1.0360691599999999E-2</v>
      </c>
    </row>
    <row r="106" spans="1:5" x14ac:dyDescent="0.15">
      <c r="A106" s="65">
        <v>103</v>
      </c>
      <c r="B106" s="66">
        <f t="shared" si="2"/>
        <v>1.0265554E-2</v>
      </c>
      <c r="E106" s="66">
        <f t="shared" si="3"/>
        <v>1.0265554E-2</v>
      </c>
    </row>
    <row r="107" spans="1:5" x14ac:dyDescent="0.15">
      <c r="A107" s="65">
        <v>104</v>
      </c>
      <c r="B107" s="66">
        <f t="shared" si="2"/>
        <v>1.0172247800000001E-2</v>
      </c>
      <c r="E107" s="66">
        <f t="shared" si="3"/>
        <v>1.0172247800000001E-2</v>
      </c>
    </row>
    <row r="108" spans="1:5" x14ac:dyDescent="0.15">
      <c r="A108" s="65">
        <v>105</v>
      </c>
      <c r="B108" s="66">
        <f t="shared" si="2"/>
        <v>1.00807208E-2</v>
      </c>
      <c r="E108" s="66">
        <f t="shared" si="3"/>
        <v>1.00807208E-2</v>
      </c>
    </row>
    <row r="109" spans="1:5" x14ac:dyDescent="0.15">
      <c r="A109" s="65">
        <v>106</v>
      </c>
      <c r="B109" s="66">
        <f t="shared" si="2"/>
        <v>9.9909225000000008E-3</v>
      </c>
      <c r="E109" s="66">
        <f t="shared" si="3"/>
        <v>9.9909225000000008E-3</v>
      </c>
    </row>
    <row r="110" spans="1:5" x14ac:dyDescent="0.15">
      <c r="A110" s="65">
        <v>107</v>
      </c>
      <c r="B110" s="66">
        <f t="shared" si="2"/>
        <v>9.9028044999999992E-3</v>
      </c>
      <c r="E110" s="66">
        <f t="shared" si="3"/>
        <v>9.9028044999999992E-3</v>
      </c>
    </row>
    <row r="111" spans="1:5" x14ac:dyDescent="0.15">
      <c r="A111" s="65">
        <v>108</v>
      </c>
      <c r="B111" s="66">
        <f t="shared" si="2"/>
        <v>9.8163200999999995E-3</v>
      </c>
      <c r="E111" s="66">
        <f t="shared" si="3"/>
        <v>9.8163200999999995E-3</v>
      </c>
    </row>
    <row r="112" spans="1:5" x14ac:dyDescent="0.15">
      <c r="A112" s="65">
        <v>109</v>
      </c>
      <c r="B112" s="66">
        <f t="shared" si="2"/>
        <v>9.7314244000000008E-3</v>
      </c>
      <c r="E112" s="66">
        <f t="shared" si="3"/>
        <v>9.7314244000000008E-3</v>
      </c>
    </row>
    <row r="113" spans="1:5" x14ac:dyDescent="0.15">
      <c r="A113" s="65">
        <v>110</v>
      </c>
      <c r="B113" s="66">
        <f t="shared" si="2"/>
        <v>9.6480740999999991E-3</v>
      </c>
      <c r="E113" s="66">
        <f t="shared" si="3"/>
        <v>9.6480740999999991E-3</v>
      </c>
    </row>
    <row r="114" spans="1:5" x14ac:dyDescent="0.15">
      <c r="A114" s="65">
        <v>111</v>
      </c>
      <c r="B114" s="66">
        <f t="shared" si="2"/>
        <v>9.5662273000000006E-3</v>
      </c>
      <c r="E114" s="66">
        <f t="shared" si="3"/>
        <v>9.5662273000000006E-3</v>
      </c>
    </row>
    <row r="115" spans="1:5" x14ac:dyDescent="0.15">
      <c r="A115" s="65">
        <v>112</v>
      </c>
      <c r="B115" s="66">
        <f t="shared" si="2"/>
        <v>9.4858436999999997E-3</v>
      </c>
      <c r="E115" s="66">
        <f t="shared" si="3"/>
        <v>9.4858436999999997E-3</v>
      </c>
    </row>
    <row r="116" spans="1:5" x14ac:dyDescent="0.15">
      <c r="A116" s="65">
        <v>113</v>
      </c>
      <c r="B116" s="66">
        <f t="shared" si="2"/>
        <v>9.4068846999999997E-3</v>
      </c>
      <c r="E116" s="66">
        <f t="shared" si="3"/>
        <v>9.4068846999999997E-3</v>
      </c>
    </row>
    <row r="117" spans="1:5" x14ac:dyDescent="0.15">
      <c r="A117" s="65">
        <v>114</v>
      </c>
      <c r="B117" s="66">
        <f t="shared" si="2"/>
        <v>9.3293126000000004E-3</v>
      </c>
      <c r="E117" s="66">
        <f t="shared" si="3"/>
        <v>9.3293126000000004E-3</v>
      </c>
    </row>
    <row r="118" spans="1:5" x14ac:dyDescent="0.15">
      <c r="A118" s="65">
        <v>115</v>
      </c>
      <c r="B118" s="66">
        <f t="shared" si="2"/>
        <v>9.2530912000000007E-3</v>
      </c>
      <c r="E118" s="66">
        <f t="shared" si="3"/>
        <v>9.2530912000000007E-3</v>
      </c>
    </row>
    <row r="119" spans="1:5" x14ac:dyDescent="0.15">
      <c r="A119" s="65">
        <v>116</v>
      </c>
      <c r="B119" s="66">
        <f t="shared" si="2"/>
        <v>9.1781857000000008E-3</v>
      </c>
      <c r="E119" s="66">
        <f t="shared" si="3"/>
        <v>9.1781857000000008E-3</v>
      </c>
    </row>
    <row r="120" spans="1:5" x14ac:dyDescent="0.15">
      <c r="A120" s="65">
        <v>117</v>
      </c>
      <c r="B120" s="66">
        <f t="shared" si="2"/>
        <v>9.1045623000000006E-3</v>
      </c>
      <c r="E120" s="66">
        <f t="shared" si="3"/>
        <v>9.1045623000000006E-3</v>
      </c>
    </row>
    <row r="121" spans="1:5" x14ac:dyDescent="0.15">
      <c r="A121" s="65">
        <v>118</v>
      </c>
      <c r="B121" s="66">
        <f t="shared" si="2"/>
        <v>9.0321884999999998E-3</v>
      </c>
      <c r="E121" s="66">
        <f t="shared" si="3"/>
        <v>9.0321884999999998E-3</v>
      </c>
    </row>
    <row r="122" spans="1:5" x14ac:dyDescent="0.15">
      <c r="A122" s="65">
        <v>119</v>
      </c>
      <c r="B122" s="66">
        <f t="shared" si="2"/>
        <v>8.9610326000000001E-3</v>
      </c>
      <c r="E122" s="66">
        <f t="shared" si="3"/>
        <v>8.9610326000000001E-3</v>
      </c>
    </row>
    <row r="123" spans="1:5" x14ac:dyDescent="0.15">
      <c r="A123" s="65">
        <v>120</v>
      </c>
      <c r="B123" s="66">
        <f t="shared" si="2"/>
        <v>8.8910642999999994E-3</v>
      </c>
      <c r="E123" s="66">
        <f t="shared" si="3"/>
        <v>8.8910642999999994E-3</v>
      </c>
    </row>
    <row r="124" spans="1:5" x14ac:dyDescent="0.15">
      <c r="A124" s="65">
        <v>121</v>
      </c>
      <c r="B124" s="66">
        <f t="shared" si="2"/>
        <v>8.8222540999999995E-3</v>
      </c>
      <c r="E124" s="66">
        <f t="shared" si="3"/>
        <v>8.8222540999999995E-3</v>
      </c>
    </row>
    <row r="125" spans="1:5" x14ac:dyDescent="0.15">
      <c r="A125" s="65">
        <v>122</v>
      </c>
      <c r="B125" s="66">
        <f t="shared" si="2"/>
        <v>8.7545734999999996E-3</v>
      </c>
      <c r="E125" s="66">
        <f t="shared" si="3"/>
        <v>8.7545734999999996E-3</v>
      </c>
    </row>
    <row r="126" spans="1:5" x14ac:dyDescent="0.15">
      <c r="A126" s="65">
        <v>123</v>
      </c>
      <c r="B126" s="66">
        <f t="shared" si="2"/>
        <v>8.6879950000000004E-3</v>
      </c>
      <c r="E126" s="66">
        <f t="shared" si="3"/>
        <v>8.6879950000000004E-3</v>
      </c>
    </row>
    <row r="127" spans="1:5" x14ac:dyDescent="0.15">
      <c r="A127" s="65">
        <v>124</v>
      </c>
      <c r="B127" s="66">
        <f t="shared" si="2"/>
        <v>8.6224918999999994E-3</v>
      </c>
      <c r="E127" s="66">
        <f t="shared" si="3"/>
        <v>8.6224918999999994E-3</v>
      </c>
    </row>
    <row r="128" spans="1:5" x14ac:dyDescent="0.15">
      <c r="A128" s="65">
        <v>125</v>
      </c>
      <c r="B128" s="66">
        <f t="shared" si="2"/>
        <v>8.5580385000000002E-3</v>
      </c>
      <c r="E128" s="66">
        <f t="shared" si="3"/>
        <v>8.5580385000000002E-3</v>
      </c>
    </row>
    <row r="129" spans="1:5" x14ac:dyDescent="0.15">
      <c r="A129" s="65">
        <v>126</v>
      </c>
      <c r="B129" s="66">
        <f t="shared" si="2"/>
        <v>8.4946095999999995E-3</v>
      </c>
      <c r="E129" s="66">
        <f t="shared" si="3"/>
        <v>8.4946095999999995E-3</v>
      </c>
    </row>
    <row r="130" spans="1:5" x14ac:dyDescent="0.15">
      <c r="A130" s="65">
        <v>127</v>
      </c>
      <c r="B130" s="66">
        <f t="shared" si="2"/>
        <v>8.4321811999999996E-3</v>
      </c>
      <c r="E130" s="66">
        <f t="shared" si="3"/>
        <v>8.4321811999999996E-3</v>
      </c>
    </row>
    <row r="131" spans="1:5" x14ac:dyDescent="0.15">
      <c r="A131" s="65">
        <v>128</v>
      </c>
      <c r="B131" s="66">
        <f t="shared" si="2"/>
        <v>8.3707298000000006E-3</v>
      </c>
      <c r="E131" s="66">
        <f t="shared" si="3"/>
        <v>8.3707298000000006E-3</v>
      </c>
    </row>
    <row r="132" spans="1:5" x14ac:dyDescent="0.15">
      <c r="A132" s="65">
        <v>129</v>
      </c>
      <c r="B132" s="66">
        <f t="shared" si="2"/>
        <v>8.3102325000000005E-3</v>
      </c>
      <c r="E132" s="66">
        <f t="shared" si="3"/>
        <v>8.3102325000000005E-3</v>
      </c>
    </row>
    <row r="133" spans="1:5" x14ac:dyDescent="0.15">
      <c r="A133" s="65">
        <v>130</v>
      </c>
      <c r="B133" s="66">
        <f t="shared" ref="B133:B196" si="4">ROUND(D$2*(1+D$2)^$A133/((1+D$2)^$A133-1),10)</f>
        <v>8.2506676000000008E-3</v>
      </c>
      <c r="E133" s="66">
        <f t="shared" ref="E133:E196" si="5">ROUND(G$2*(1+G$2)^$A133/((1+G$2)^$A133-1),10)</f>
        <v>8.2506676000000008E-3</v>
      </c>
    </row>
    <row r="134" spans="1:5" x14ac:dyDescent="0.15">
      <c r="A134" s="65">
        <v>131</v>
      </c>
      <c r="B134" s="66">
        <f t="shared" si="4"/>
        <v>8.1920134999999995E-3</v>
      </c>
      <c r="E134" s="66">
        <f t="shared" si="5"/>
        <v>8.1920134999999995E-3</v>
      </c>
    </row>
    <row r="135" spans="1:5" x14ac:dyDescent="0.15">
      <c r="A135" s="65">
        <v>132</v>
      </c>
      <c r="B135" s="66">
        <f t="shared" si="4"/>
        <v>8.1342494999999994E-3</v>
      </c>
      <c r="E135" s="66">
        <f t="shared" si="5"/>
        <v>8.1342494999999994E-3</v>
      </c>
    </row>
    <row r="136" spans="1:5" x14ac:dyDescent="0.15">
      <c r="A136" s="65">
        <v>133</v>
      </c>
      <c r="B136" s="66">
        <f t="shared" si="4"/>
        <v>8.0773557000000003E-3</v>
      </c>
      <c r="E136" s="66">
        <f t="shared" si="5"/>
        <v>8.0773557000000003E-3</v>
      </c>
    </row>
    <row r="137" spans="1:5" x14ac:dyDescent="0.15">
      <c r="A137" s="65">
        <v>134</v>
      </c>
      <c r="B137" s="66">
        <f t="shared" si="4"/>
        <v>8.0213125000000007E-3</v>
      </c>
      <c r="E137" s="66">
        <f t="shared" si="5"/>
        <v>8.0213125000000007E-3</v>
      </c>
    </row>
    <row r="138" spans="1:5" x14ac:dyDescent="0.15">
      <c r="A138" s="65">
        <v>135</v>
      </c>
      <c r="B138" s="66">
        <f t="shared" si="4"/>
        <v>7.9661009999999997E-3</v>
      </c>
      <c r="E138" s="66">
        <f t="shared" si="5"/>
        <v>7.9661009999999997E-3</v>
      </c>
    </row>
    <row r="139" spans="1:5" x14ac:dyDescent="0.15">
      <c r="A139" s="65">
        <v>136</v>
      </c>
      <c r="B139" s="66">
        <f t="shared" si="4"/>
        <v>7.9117027999999999E-3</v>
      </c>
      <c r="E139" s="66">
        <f t="shared" si="5"/>
        <v>7.9117027999999999E-3</v>
      </c>
    </row>
    <row r="140" spans="1:5" x14ac:dyDescent="0.15">
      <c r="A140" s="65">
        <v>137</v>
      </c>
      <c r="B140" s="66">
        <f t="shared" si="4"/>
        <v>7.8581002000000007E-3</v>
      </c>
      <c r="E140" s="66">
        <f t="shared" si="5"/>
        <v>7.8581002000000007E-3</v>
      </c>
    </row>
    <row r="141" spans="1:5" x14ac:dyDescent="0.15">
      <c r="A141" s="65">
        <v>138</v>
      </c>
      <c r="B141" s="66">
        <f t="shared" si="4"/>
        <v>7.8052759000000003E-3</v>
      </c>
      <c r="E141" s="66">
        <f t="shared" si="5"/>
        <v>7.8052759000000003E-3</v>
      </c>
    </row>
    <row r="142" spans="1:5" x14ac:dyDescent="0.15">
      <c r="A142" s="65">
        <v>139</v>
      </c>
      <c r="B142" s="66">
        <f t="shared" si="4"/>
        <v>7.7532130999999997E-3</v>
      </c>
      <c r="E142" s="66">
        <f t="shared" si="5"/>
        <v>7.7532130999999997E-3</v>
      </c>
    </row>
    <row r="143" spans="1:5" x14ac:dyDescent="0.15">
      <c r="A143" s="65">
        <v>140</v>
      </c>
      <c r="B143" s="66">
        <f t="shared" si="4"/>
        <v>7.7018954000000004E-3</v>
      </c>
      <c r="E143" s="66">
        <f t="shared" si="5"/>
        <v>7.7018954000000004E-3</v>
      </c>
    </row>
    <row r="144" spans="1:5" x14ac:dyDescent="0.15">
      <c r="A144" s="65">
        <v>141</v>
      </c>
      <c r="B144" s="66">
        <f t="shared" si="4"/>
        <v>7.6513070000000004E-3</v>
      </c>
      <c r="E144" s="66">
        <f t="shared" si="5"/>
        <v>7.6513070000000004E-3</v>
      </c>
    </row>
    <row r="145" spans="1:5" x14ac:dyDescent="0.15">
      <c r="A145" s="65">
        <v>142</v>
      </c>
      <c r="B145" s="66">
        <f t="shared" si="4"/>
        <v>7.6014324000000001E-3</v>
      </c>
      <c r="E145" s="66">
        <f t="shared" si="5"/>
        <v>7.6014324000000001E-3</v>
      </c>
    </row>
    <row r="146" spans="1:5" x14ac:dyDescent="0.15">
      <c r="A146" s="65">
        <v>143</v>
      </c>
      <c r="B146" s="66">
        <f t="shared" si="4"/>
        <v>7.5522567999999997E-3</v>
      </c>
      <c r="E146" s="66">
        <f t="shared" si="5"/>
        <v>7.5522567999999997E-3</v>
      </c>
    </row>
    <row r="147" spans="1:5" x14ac:dyDescent="0.15">
      <c r="A147" s="65">
        <v>144</v>
      </c>
      <c r="B147" s="66">
        <f t="shared" si="4"/>
        <v>7.5037654999999997E-3</v>
      </c>
      <c r="E147" s="66">
        <f t="shared" si="5"/>
        <v>7.5037654999999997E-3</v>
      </c>
    </row>
    <row r="148" spans="1:5" x14ac:dyDescent="0.15">
      <c r="A148" s="65">
        <v>145</v>
      </c>
      <c r="B148" s="66">
        <f t="shared" si="4"/>
        <v>7.4559444999999997E-3</v>
      </c>
      <c r="E148" s="66">
        <f t="shared" si="5"/>
        <v>7.4559444999999997E-3</v>
      </c>
    </row>
    <row r="149" spans="1:5" x14ac:dyDescent="0.15">
      <c r="A149" s="65">
        <v>146</v>
      </c>
      <c r="B149" s="66">
        <f t="shared" si="4"/>
        <v>7.4087798000000002E-3</v>
      </c>
      <c r="E149" s="66">
        <f t="shared" si="5"/>
        <v>7.4087798000000002E-3</v>
      </c>
    </row>
    <row r="150" spans="1:5" x14ac:dyDescent="0.15">
      <c r="A150" s="65">
        <v>147</v>
      </c>
      <c r="B150" s="66">
        <f t="shared" si="4"/>
        <v>7.3622582000000001E-3</v>
      </c>
      <c r="E150" s="66">
        <f t="shared" si="5"/>
        <v>7.3622582000000001E-3</v>
      </c>
    </row>
    <row r="151" spans="1:5" x14ac:dyDescent="0.15">
      <c r="A151" s="65">
        <v>148</v>
      </c>
      <c r="B151" s="66">
        <f t="shared" si="4"/>
        <v>7.3163665000000001E-3</v>
      </c>
      <c r="E151" s="66">
        <f t="shared" si="5"/>
        <v>7.3163665000000001E-3</v>
      </c>
    </row>
    <row r="152" spans="1:5" x14ac:dyDescent="0.15">
      <c r="A152" s="65">
        <v>149</v>
      </c>
      <c r="B152" s="66">
        <f t="shared" si="4"/>
        <v>7.2710921999999999E-3</v>
      </c>
      <c r="E152" s="66">
        <f t="shared" si="5"/>
        <v>7.2710921999999999E-3</v>
      </c>
    </row>
    <row r="153" spans="1:5" x14ac:dyDescent="0.15">
      <c r="A153" s="65">
        <v>150</v>
      </c>
      <c r="B153" s="66">
        <f t="shared" si="4"/>
        <v>7.2264228E-3</v>
      </c>
      <c r="E153" s="66">
        <f t="shared" si="5"/>
        <v>7.2264228E-3</v>
      </c>
    </row>
    <row r="154" spans="1:5" x14ac:dyDescent="0.15">
      <c r="A154" s="65">
        <v>151</v>
      </c>
      <c r="B154" s="66">
        <f t="shared" si="4"/>
        <v>7.1823462999999997E-3</v>
      </c>
      <c r="E154" s="66">
        <f t="shared" si="5"/>
        <v>7.1823462999999997E-3</v>
      </c>
    </row>
    <row r="155" spans="1:5" x14ac:dyDescent="0.15">
      <c r="A155" s="65">
        <v>152</v>
      </c>
      <c r="B155" s="66">
        <f t="shared" si="4"/>
        <v>7.1388511000000003E-3</v>
      </c>
      <c r="E155" s="66">
        <f t="shared" si="5"/>
        <v>7.1388511000000003E-3</v>
      </c>
    </row>
    <row r="156" spans="1:5" x14ac:dyDescent="0.15">
      <c r="A156" s="65">
        <v>153</v>
      </c>
      <c r="B156" s="66">
        <f t="shared" si="4"/>
        <v>7.0959257000000001E-3</v>
      </c>
      <c r="E156" s="66">
        <f t="shared" si="5"/>
        <v>7.0959257000000001E-3</v>
      </c>
    </row>
    <row r="157" spans="1:5" x14ac:dyDescent="0.15">
      <c r="A157" s="65">
        <v>154</v>
      </c>
      <c r="B157" s="66">
        <f t="shared" si="4"/>
        <v>7.0535590999999996E-3</v>
      </c>
      <c r="E157" s="66">
        <f t="shared" si="5"/>
        <v>7.0535590999999996E-3</v>
      </c>
    </row>
    <row r="158" spans="1:5" x14ac:dyDescent="0.15">
      <c r="A158" s="65">
        <v>155</v>
      </c>
      <c r="B158" s="66">
        <f t="shared" si="4"/>
        <v>7.0117403000000003E-3</v>
      </c>
      <c r="E158" s="66">
        <f t="shared" si="5"/>
        <v>7.0117403000000003E-3</v>
      </c>
    </row>
    <row r="159" spans="1:5" x14ac:dyDescent="0.15">
      <c r="A159" s="65">
        <v>156</v>
      </c>
      <c r="B159" s="66">
        <f t="shared" si="4"/>
        <v>6.970459E-3</v>
      </c>
      <c r="E159" s="66">
        <f t="shared" si="5"/>
        <v>6.970459E-3</v>
      </c>
    </row>
    <row r="160" spans="1:5" x14ac:dyDescent="0.15">
      <c r="A160" s="65">
        <v>157</v>
      </c>
      <c r="B160" s="66">
        <f t="shared" si="4"/>
        <v>6.9297048000000003E-3</v>
      </c>
      <c r="E160" s="66">
        <f t="shared" si="5"/>
        <v>6.9297048000000003E-3</v>
      </c>
    </row>
    <row r="161" spans="1:5" x14ac:dyDescent="0.15">
      <c r="A161" s="65">
        <v>158</v>
      </c>
      <c r="B161" s="66">
        <f t="shared" si="4"/>
        <v>6.8894676999999996E-3</v>
      </c>
      <c r="E161" s="66">
        <f t="shared" si="5"/>
        <v>6.8894676999999996E-3</v>
      </c>
    </row>
    <row r="162" spans="1:5" x14ac:dyDescent="0.15">
      <c r="A162" s="65">
        <v>159</v>
      </c>
      <c r="B162" s="66">
        <f t="shared" si="4"/>
        <v>6.8497378999999997E-3</v>
      </c>
      <c r="E162" s="66">
        <f t="shared" si="5"/>
        <v>6.8497378999999997E-3</v>
      </c>
    </row>
    <row r="163" spans="1:5" x14ac:dyDescent="0.15">
      <c r="A163" s="65">
        <v>160</v>
      </c>
      <c r="B163" s="66">
        <f t="shared" si="4"/>
        <v>6.810506E-3</v>
      </c>
      <c r="E163" s="66">
        <f t="shared" si="5"/>
        <v>6.810506E-3</v>
      </c>
    </row>
    <row r="164" spans="1:5" x14ac:dyDescent="0.15">
      <c r="A164" s="65">
        <v>161</v>
      </c>
      <c r="B164" s="66">
        <f t="shared" si="4"/>
        <v>6.7717627000000004E-3</v>
      </c>
      <c r="E164" s="66">
        <f t="shared" si="5"/>
        <v>6.7717627000000004E-3</v>
      </c>
    </row>
    <row r="165" spans="1:5" x14ac:dyDescent="0.15">
      <c r="A165" s="65">
        <v>162</v>
      </c>
      <c r="B165" s="66">
        <f t="shared" si="4"/>
        <v>6.7334988000000004E-3</v>
      </c>
      <c r="E165" s="66">
        <f t="shared" si="5"/>
        <v>6.7334988000000004E-3</v>
      </c>
    </row>
    <row r="166" spans="1:5" x14ac:dyDescent="0.15">
      <c r="A166" s="65">
        <v>163</v>
      </c>
      <c r="B166" s="66">
        <f t="shared" si="4"/>
        <v>6.6957057000000004E-3</v>
      </c>
      <c r="E166" s="66">
        <f t="shared" si="5"/>
        <v>6.6957057000000004E-3</v>
      </c>
    </row>
    <row r="167" spans="1:5" x14ac:dyDescent="0.15">
      <c r="A167" s="65">
        <v>164</v>
      </c>
      <c r="B167" s="66">
        <f t="shared" si="4"/>
        <v>6.6583746000000001E-3</v>
      </c>
      <c r="E167" s="66">
        <f t="shared" si="5"/>
        <v>6.6583746000000001E-3</v>
      </c>
    </row>
    <row r="168" spans="1:5" x14ac:dyDescent="0.15">
      <c r="A168" s="65">
        <v>165</v>
      </c>
      <c r="B168" s="66">
        <f t="shared" si="4"/>
        <v>6.6214971999999997E-3</v>
      </c>
      <c r="E168" s="66">
        <f t="shared" si="5"/>
        <v>6.6214971999999997E-3</v>
      </c>
    </row>
    <row r="169" spans="1:5" x14ac:dyDescent="0.15">
      <c r="A169" s="65">
        <v>166</v>
      </c>
      <c r="B169" s="66">
        <f t="shared" si="4"/>
        <v>6.5850652999999999E-3</v>
      </c>
      <c r="E169" s="66">
        <f t="shared" si="5"/>
        <v>6.5850652999999999E-3</v>
      </c>
    </row>
    <row r="170" spans="1:5" x14ac:dyDescent="0.15">
      <c r="A170" s="65">
        <v>167</v>
      </c>
      <c r="B170" s="66">
        <f t="shared" si="4"/>
        <v>6.5490708999999996E-3</v>
      </c>
      <c r="E170" s="66">
        <f t="shared" si="5"/>
        <v>6.5490708999999996E-3</v>
      </c>
    </row>
    <row r="171" spans="1:5" x14ac:dyDescent="0.15">
      <c r="A171" s="65">
        <v>168</v>
      </c>
      <c r="B171" s="66">
        <f t="shared" si="4"/>
        <v>6.5135061000000001E-3</v>
      </c>
      <c r="E171" s="66">
        <f t="shared" si="5"/>
        <v>6.5135061000000001E-3</v>
      </c>
    </row>
    <row r="172" spans="1:5" x14ac:dyDescent="0.15">
      <c r="A172" s="65">
        <v>169</v>
      </c>
      <c r="B172" s="66">
        <f t="shared" si="4"/>
        <v>6.4783634000000001E-3</v>
      </c>
      <c r="E172" s="66">
        <f t="shared" si="5"/>
        <v>6.4783634000000001E-3</v>
      </c>
    </row>
    <row r="173" spans="1:5" x14ac:dyDescent="0.15">
      <c r="A173" s="65">
        <v>170</v>
      </c>
      <c r="B173" s="66">
        <f t="shared" si="4"/>
        <v>6.4436351999999997E-3</v>
      </c>
      <c r="E173" s="66">
        <f t="shared" si="5"/>
        <v>6.4436351999999997E-3</v>
      </c>
    </row>
    <row r="174" spans="1:5" x14ac:dyDescent="0.15">
      <c r="A174" s="65">
        <v>171</v>
      </c>
      <c r="B174" s="66">
        <f t="shared" si="4"/>
        <v>6.4093144000000003E-3</v>
      </c>
      <c r="E174" s="66">
        <f t="shared" si="5"/>
        <v>6.4093144000000003E-3</v>
      </c>
    </row>
    <row r="175" spans="1:5" x14ac:dyDescent="0.15">
      <c r="A175" s="65">
        <v>172</v>
      </c>
      <c r="B175" s="66">
        <f t="shared" si="4"/>
        <v>6.3753938000000003E-3</v>
      </c>
      <c r="E175" s="66">
        <f t="shared" si="5"/>
        <v>6.3753938000000003E-3</v>
      </c>
    </row>
    <row r="176" spans="1:5" x14ac:dyDescent="0.15">
      <c r="A176" s="65">
        <v>173</v>
      </c>
      <c r="B176" s="66">
        <f t="shared" si="4"/>
        <v>6.3418664E-3</v>
      </c>
      <c r="E176" s="66">
        <f t="shared" si="5"/>
        <v>6.3418664E-3</v>
      </c>
    </row>
    <row r="177" spans="1:5" x14ac:dyDescent="0.15">
      <c r="A177" s="65">
        <v>174</v>
      </c>
      <c r="B177" s="66">
        <f t="shared" si="4"/>
        <v>6.3087255999999996E-3</v>
      </c>
      <c r="E177" s="66">
        <f t="shared" si="5"/>
        <v>6.3087255999999996E-3</v>
      </c>
    </row>
    <row r="178" spans="1:5" x14ac:dyDescent="0.15">
      <c r="A178" s="65">
        <v>175</v>
      </c>
      <c r="B178" s="66">
        <f t="shared" si="4"/>
        <v>6.2759646000000004E-3</v>
      </c>
      <c r="E178" s="66">
        <f t="shared" si="5"/>
        <v>6.2759646000000004E-3</v>
      </c>
    </row>
    <row r="179" spans="1:5" x14ac:dyDescent="0.15">
      <c r="A179" s="65">
        <v>176</v>
      </c>
      <c r="B179" s="66">
        <f t="shared" si="4"/>
        <v>6.2435770000000002E-3</v>
      </c>
      <c r="E179" s="66">
        <f t="shared" si="5"/>
        <v>6.2435770000000002E-3</v>
      </c>
    </row>
    <row r="180" spans="1:5" x14ac:dyDescent="0.15">
      <c r="A180" s="65">
        <v>177</v>
      </c>
      <c r="B180" s="66">
        <f t="shared" si="4"/>
        <v>6.2115564999999998E-3</v>
      </c>
      <c r="E180" s="66">
        <f t="shared" si="5"/>
        <v>6.2115564999999998E-3</v>
      </c>
    </row>
    <row r="181" spans="1:5" x14ac:dyDescent="0.15">
      <c r="A181" s="65">
        <v>178</v>
      </c>
      <c r="B181" s="66">
        <f t="shared" si="4"/>
        <v>6.1798968000000001E-3</v>
      </c>
      <c r="E181" s="66">
        <f t="shared" si="5"/>
        <v>6.1798968000000001E-3</v>
      </c>
    </row>
    <row r="182" spans="1:5" x14ac:dyDescent="0.15">
      <c r="A182" s="65">
        <v>179</v>
      </c>
      <c r="B182" s="66">
        <f t="shared" si="4"/>
        <v>6.1485919999999996E-3</v>
      </c>
      <c r="E182" s="66">
        <f t="shared" si="5"/>
        <v>6.1485919999999996E-3</v>
      </c>
    </row>
    <row r="183" spans="1:5" x14ac:dyDescent="0.15">
      <c r="A183" s="65">
        <v>180</v>
      </c>
      <c r="B183" s="66">
        <f t="shared" si="4"/>
        <v>6.1176360000000001E-3</v>
      </c>
      <c r="E183" s="66">
        <f t="shared" si="5"/>
        <v>6.1176360000000001E-3</v>
      </c>
    </row>
    <row r="184" spans="1:5" x14ac:dyDescent="0.15">
      <c r="A184" s="65">
        <v>181</v>
      </c>
      <c r="B184" s="66">
        <f t="shared" si="4"/>
        <v>6.0870233000000001E-3</v>
      </c>
      <c r="E184" s="66">
        <f t="shared" si="5"/>
        <v>6.0870233000000001E-3</v>
      </c>
    </row>
    <row r="185" spans="1:5" x14ac:dyDescent="0.15">
      <c r="A185" s="65">
        <v>182</v>
      </c>
      <c r="B185" s="66">
        <f t="shared" si="4"/>
        <v>6.0567479000000002E-3</v>
      </c>
      <c r="E185" s="66">
        <f t="shared" si="5"/>
        <v>6.0567479000000002E-3</v>
      </c>
    </row>
    <row r="186" spans="1:5" x14ac:dyDescent="0.15">
      <c r="A186" s="65">
        <v>183</v>
      </c>
      <c r="B186" s="66">
        <f t="shared" si="4"/>
        <v>6.0268046000000004E-3</v>
      </c>
      <c r="E186" s="66">
        <f t="shared" si="5"/>
        <v>6.0268046000000004E-3</v>
      </c>
    </row>
    <row r="187" spans="1:5" x14ac:dyDescent="0.15">
      <c r="A187" s="65">
        <v>184</v>
      </c>
      <c r="B187" s="66">
        <f t="shared" si="4"/>
        <v>5.9971877E-3</v>
      </c>
      <c r="E187" s="66">
        <f t="shared" si="5"/>
        <v>5.9971877E-3</v>
      </c>
    </row>
    <row r="188" spans="1:5" x14ac:dyDescent="0.15">
      <c r="A188" s="65">
        <v>185</v>
      </c>
      <c r="B188" s="66">
        <f t="shared" si="4"/>
        <v>5.9678921000000003E-3</v>
      </c>
      <c r="E188" s="66">
        <f t="shared" si="5"/>
        <v>5.9678921000000003E-3</v>
      </c>
    </row>
    <row r="189" spans="1:5" x14ac:dyDescent="0.15">
      <c r="A189" s="65">
        <v>186</v>
      </c>
      <c r="B189" s="66">
        <f t="shared" si="4"/>
        <v>5.9389124999999999E-3</v>
      </c>
      <c r="E189" s="66">
        <f t="shared" si="5"/>
        <v>5.9389124999999999E-3</v>
      </c>
    </row>
    <row r="190" spans="1:5" x14ac:dyDescent="0.15">
      <c r="A190" s="65">
        <v>187</v>
      </c>
      <c r="B190" s="66">
        <f t="shared" si="4"/>
        <v>5.9102440000000003E-3</v>
      </c>
      <c r="E190" s="66">
        <f t="shared" si="5"/>
        <v>5.9102440000000003E-3</v>
      </c>
    </row>
    <row r="191" spans="1:5" x14ac:dyDescent="0.15">
      <c r="A191" s="65">
        <v>188</v>
      </c>
      <c r="B191" s="66">
        <f t="shared" si="4"/>
        <v>5.8818814000000004E-3</v>
      </c>
      <c r="E191" s="66">
        <f t="shared" si="5"/>
        <v>5.8818814000000004E-3</v>
      </c>
    </row>
    <row r="192" spans="1:5" x14ac:dyDescent="0.15">
      <c r="A192" s="65">
        <v>189</v>
      </c>
      <c r="B192" s="66">
        <f t="shared" si="4"/>
        <v>5.85382E-3</v>
      </c>
      <c r="E192" s="66">
        <f t="shared" si="5"/>
        <v>5.85382E-3</v>
      </c>
    </row>
    <row r="193" spans="1:5" x14ac:dyDescent="0.15">
      <c r="A193" s="65">
        <v>190</v>
      </c>
      <c r="B193" s="66">
        <f t="shared" si="4"/>
        <v>5.8260550000000001E-3</v>
      </c>
      <c r="E193" s="66">
        <f t="shared" si="5"/>
        <v>5.8260550000000001E-3</v>
      </c>
    </row>
    <row r="194" spans="1:5" x14ac:dyDescent="0.15">
      <c r="A194" s="65">
        <v>191</v>
      </c>
      <c r="B194" s="66">
        <f t="shared" si="4"/>
        <v>5.7985818E-3</v>
      </c>
      <c r="E194" s="66">
        <f t="shared" si="5"/>
        <v>5.7985818E-3</v>
      </c>
    </row>
    <row r="195" spans="1:5" x14ac:dyDescent="0.15">
      <c r="A195" s="65">
        <v>192</v>
      </c>
      <c r="B195" s="66">
        <f t="shared" si="4"/>
        <v>5.7713957000000001E-3</v>
      </c>
      <c r="E195" s="66">
        <f t="shared" si="5"/>
        <v>5.7713957000000001E-3</v>
      </c>
    </row>
    <row r="196" spans="1:5" x14ac:dyDescent="0.15">
      <c r="A196" s="65">
        <v>193</v>
      </c>
      <c r="B196" s="66">
        <f t="shared" si="4"/>
        <v>5.7444923999999996E-3</v>
      </c>
      <c r="E196" s="66">
        <f t="shared" si="5"/>
        <v>5.7444923999999996E-3</v>
      </c>
    </row>
    <row r="197" spans="1:5" x14ac:dyDescent="0.15">
      <c r="A197" s="65">
        <v>194</v>
      </c>
      <c r="B197" s="66">
        <f t="shared" ref="B197:B260" si="6">ROUND(D$2*(1+D$2)^$A197/((1+D$2)^$A197-1),10)</f>
        <v>5.7178673999999999E-3</v>
      </c>
      <c r="E197" s="66">
        <f t="shared" ref="E197:E260" si="7">ROUND(G$2*(1+G$2)^$A197/((1+G$2)^$A197-1),10)</f>
        <v>5.7178673999999999E-3</v>
      </c>
    </row>
    <row r="198" spans="1:5" x14ac:dyDescent="0.15">
      <c r="A198" s="65">
        <v>195</v>
      </c>
      <c r="B198" s="66">
        <f t="shared" si="6"/>
        <v>5.6915166E-3</v>
      </c>
      <c r="E198" s="66">
        <f t="shared" si="7"/>
        <v>5.6915166E-3</v>
      </c>
    </row>
    <row r="199" spans="1:5" x14ac:dyDescent="0.15">
      <c r="A199" s="65">
        <v>196</v>
      </c>
      <c r="B199" s="66">
        <f t="shared" si="6"/>
        <v>5.6654354999999997E-3</v>
      </c>
      <c r="E199" s="66">
        <f t="shared" si="7"/>
        <v>5.6654354999999997E-3</v>
      </c>
    </row>
    <row r="200" spans="1:5" x14ac:dyDescent="0.15">
      <c r="A200" s="65">
        <v>197</v>
      </c>
      <c r="B200" s="66">
        <f t="shared" si="6"/>
        <v>5.6396203000000002E-3</v>
      </c>
      <c r="E200" s="66">
        <f t="shared" si="7"/>
        <v>5.6396203000000002E-3</v>
      </c>
    </row>
    <row r="201" spans="1:5" x14ac:dyDescent="0.15">
      <c r="A201" s="65">
        <v>198</v>
      </c>
      <c r="B201" s="66">
        <f t="shared" si="6"/>
        <v>5.6140668000000003E-3</v>
      </c>
      <c r="E201" s="66">
        <f t="shared" si="7"/>
        <v>5.6140668000000003E-3</v>
      </c>
    </row>
    <row r="202" spans="1:5" x14ac:dyDescent="0.15">
      <c r="A202" s="65">
        <v>199</v>
      </c>
      <c r="B202" s="66">
        <f t="shared" si="6"/>
        <v>5.5887710999999998E-3</v>
      </c>
      <c r="E202" s="66">
        <f t="shared" si="7"/>
        <v>5.5887710999999998E-3</v>
      </c>
    </row>
    <row r="203" spans="1:5" x14ac:dyDescent="0.15">
      <c r="A203" s="65">
        <v>200</v>
      </c>
      <c r="B203" s="66">
        <f t="shared" si="6"/>
        <v>5.5637293000000004E-3</v>
      </c>
      <c r="E203" s="66">
        <f t="shared" si="7"/>
        <v>5.5637293000000004E-3</v>
      </c>
    </row>
    <row r="204" spans="1:5" x14ac:dyDescent="0.15">
      <c r="A204" s="65">
        <v>201</v>
      </c>
      <c r="B204" s="66">
        <f t="shared" si="6"/>
        <v>5.5389376999999997E-3</v>
      </c>
      <c r="E204" s="66">
        <f t="shared" si="7"/>
        <v>5.5389376999999997E-3</v>
      </c>
    </row>
    <row r="205" spans="1:5" x14ac:dyDescent="0.15">
      <c r="A205" s="65">
        <v>202</v>
      </c>
      <c r="B205" s="66">
        <f t="shared" si="6"/>
        <v>5.5143924999999996E-3</v>
      </c>
      <c r="E205" s="66">
        <f t="shared" si="7"/>
        <v>5.5143924999999996E-3</v>
      </c>
    </row>
    <row r="206" spans="1:5" x14ac:dyDescent="0.15">
      <c r="A206" s="65">
        <v>203</v>
      </c>
      <c r="B206" s="66">
        <f t="shared" si="6"/>
        <v>5.4900901E-3</v>
      </c>
      <c r="E206" s="66">
        <f t="shared" si="7"/>
        <v>5.4900901E-3</v>
      </c>
    </row>
    <row r="207" spans="1:5" x14ac:dyDescent="0.15">
      <c r="A207" s="65">
        <v>204</v>
      </c>
      <c r="B207" s="66">
        <f t="shared" si="6"/>
        <v>5.4660268999999996E-3</v>
      </c>
      <c r="E207" s="66">
        <f t="shared" si="7"/>
        <v>5.4660268999999996E-3</v>
      </c>
    </row>
    <row r="208" spans="1:5" x14ac:dyDescent="0.15">
      <c r="A208" s="65">
        <v>205</v>
      </c>
      <c r="B208" s="66">
        <f t="shared" si="6"/>
        <v>5.4421994000000001E-3</v>
      </c>
      <c r="E208" s="66">
        <f t="shared" si="7"/>
        <v>5.4421994000000001E-3</v>
      </c>
    </row>
    <row r="209" spans="1:5" x14ac:dyDescent="0.15">
      <c r="A209" s="65">
        <v>206</v>
      </c>
      <c r="B209" s="66">
        <f t="shared" si="6"/>
        <v>5.4186041000000001E-3</v>
      </c>
      <c r="E209" s="66">
        <f t="shared" si="7"/>
        <v>5.4186041000000001E-3</v>
      </c>
    </row>
    <row r="210" spans="1:5" x14ac:dyDescent="0.15">
      <c r="A210" s="65">
        <v>207</v>
      </c>
      <c r="B210" s="66">
        <f t="shared" si="6"/>
        <v>5.3952378E-3</v>
      </c>
      <c r="E210" s="66">
        <f t="shared" si="7"/>
        <v>5.3952378E-3</v>
      </c>
    </row>
    <row r="211" spans="1:5" x14ac:dyDescent="0.15">
      <c r="A211" s="65">
        <v>208</v>
      </c>
      <c r="B211" s="66">
        <f t="shared" si="6"/>
        <v>5.3720970999999998E-3</v>
      </c>
      <c r="E211" s="66">
        <f t="shared" si="7"/>
        <v>5.3720970999999998E-3</v>
      </c>
    </row>
    <row r="212" spans="1:5" x14ac:dyDescent="0.15">
      <c r="A212" s="65">
        <v>209</v>
      </c>
      <c r="B212" s="66">
        <f t="shared" si="6"/>
        <v>5.3491787999999998E-3</v>
      </c>
      <c r="E212" s="66">
        <f t="shared" si="7"/>
        <v>5.3491787999999998E-3</v>
      </c>
    </row>
    <row r="213" spans="1:5" x14ac:dyDescent="0.15">
      <c r="A213" s="65">
        <v>210</v>
      </c>
      <c r="B213" s="66">
        <f t="shared" si="6"/>
        <v>5.3264797000000001E-3</v>
      </c>
      <c r="E213" s="66">
        <f t="shared" si="7"/>
        <v>5.3264797000000001E-3</v>
      </c>
    </row>
    <row r="214" spans="1:5" x14ac:dyDescent="0.15">
      <c r="A214" s="65">
        <v>211</v>
      </c>
      <c r="B214" s="66">
        <f t="shared" si="6"/>
        <v>5.3039966000000003E-3</v>
      </c>
      <c r="E214" s="66">
        <f t="shared" si="7"/>
        <v>5.3039966000000003E-3</v>
      </c>
    </row>
    <row r="215" spans="1:5" x14ac:dyDescent="0.15">
      <c r="A215" s="65">
        <v>212</v>
      </c>
      <c r="B215" s="66">
        <f t="shared" si="6"/>
        <v>5.2817265999999998E-3</v>
      </c>
      <c r="E215" s="66">
        <f t="shared" si="7"/>
        <v>5.2817265999999998E-3</v>
      </c>
    </row>
    <row r="216" spans="1:5" x14ac:dyDescent="0.15">
      <c r="A216" s="65">
        <v>213</v>
      </c>
      <c r="B216" s="66">
        <f t="shared" si="6"/>
        <v>5.2596665999999999E-3</v>
      </c>
      <c r="E216" s="66">
        <f t="shared" si="7"/>
        <v>5.2596665999999999E-3</v>
      </c>
    </row>
    <row r="217" spans="1:5" x14ac:dyDescent="0.15">
      <c r="A217" s="65">
        <v>214</v>
      </c>
      <c r="B217" s="66">
        <f t="shared" si="6"/>
        <v>5.2378136000000002E-3</v>
      </c>
      <c r="E217" s="66">
        <f t="shared" si="7"/>
        <v>5.2378136000000002E-3</v>
      </c>
    </row>
    <row r="218" spans="1:5" x14ac:dyDescent="0.15">
      <c r="A218" s="65">
        <v>215</v>
      </c>
      <c r="B218" s="66">
        <f t="shared" si="6"/>
        <v>5.2161648999999996E-3</v>
      </c>
      <c r="E218" s="66">
        <f t="shared" si="7"/>
        <v>5.2161648999999996E-3</v>
      </c>
    </row>
    <row r="219" spans="1:5" x14ac:dyDescent="0.15">
      <c r="A219" s="65">
        <v>216</v>
      </c>
      <c r="B219" s="66">
        <f t="shared" si="6"/>
        <v>5.1947175000000003E-3</v>
      </c>
      <c r="E219" s="66">
        <f t="shared" si="7"/>
        <v>5.1947175000000003E-3</v>
      </c>
    </row>
    <row r="220" spans="1:5" x14ac:dyDescent="0.15">
      <c r="A220" s="65">
        <v>217</v>
      </c>
      <c r="B220" s="66">
        <f t="shared" si="6"/>
        <v>5.1734687000000003E-3</v>
      </c>
      <c r="E220" s="66">
        <f t="shared" si="7"/>
        <v>5.1734687000000003E-3</v>
      </c>
    </row>
    <row r="221" spans="1:5" x14ac:dyDescent="0.15">
      <c r="A221" s="65">
        <v>218</v>
      </c>
      <c r="B221" s="66">
        <f t="shared" si="6"/>
        <v>5.1524157000000003E-3</v>
      </c>
      <c r="E221" s="66">
        <f t="shared" si="7"/>
        <v>5.1524157000000003E-3</v>
      </c>
    </row>
    <row r="222" spans="1:5" x14ac:dyDescent="0.15">
      <c r="A222" s="65">
        <v>219</v>
      </c>
      <c r="B222" s="66">
        <f t="shared" si="6"/>
        <v>5.1315557999999997E-3</v>
      </c>
      <c r="E222" s="66">
        <f t="shared" si="7"/>
        <v>5.1315557999999997E-3</v>
      </c>
    </row>
    <row r="223" spans="1:5" x14ac:dyDescent="0.15">
      <c r="A223" s="65">
        <v>220</v>
      </c>
      <c r="B223" s="66">
        <f t="shared" si="6"/>
        <v>5.1108865E-3</v>
      </c>
      <c r="E223" s="66">
        <f t="shared" si="7"/>
        <v>5.1108865E-3</v>
      </c>
    </row>
    <row r="224" spans="1:5" x14ac:dyDescent="0.15">
      <c r="A224" s="65">
        <v>221</v>
      </c>
      <c r="B224" s="66">
        <f t="shared" si="6"/>
        <v>5.0904050999999997E-3</v>
      </c>
      <c r="E224" s="66">
        <f t="shared" si="7"/>
        <v>5.0904050999999997E-3</v>
      </c>
    </row>
    <row r="225" spans="1:5" x14ac:dyDescent="0.15">
      <c r="A225" s="65">
        <v>222</v>
      </c>
      <c r="B225" s="66">
        <f t="shared" si="6"/>
        <v>5.0701091000000002E-3</v>
      </c>
      <c r="E225" s="66">
        <f t="shared" si="7"/>
        <v>5.0701091000000002E-3</v>
      </c>
    </row>
    <row r="226" spans="1:5" x14ac:dyDescent="0.15">
      <c r="A226" s="65">
        <v>223</v>
      </c>
      <c r="B226" s="66">
        <f t="shared" si="6"/>
        <v>5.0499960000000002E-3</v>
      </c>
      <c r="E226" s="66">
        <f t="shared" si="7"/>
        <v>5.0499960000000002E-3</v>
      </c>
    </row>
    <row r="227" spans="1:5" x14ac:dyDescent="0.15">
      <c r="A227" s="65">
        <v>224</v>
      </c>
      <c r="B227" s="66">
        <f t="shared" si="6"/>
        <v>5.0300633999999997E-3</v>
      </c>
      <c r="E227" s="66">
        <f t="shared" si="7"/>
        <v>5.0300633999999997E-3</v>
      </c>
    </row>
    <row r="228" spans="1:5" x14ac:dyDescent="0.15">
      <c r="A228" s="65">
        <v>225</v>
      </c>
      <c r="B228" s="66">
        <f t="shared" si="6"/>
        <v>5.0103086999999996E-3</v>
      </c>
      <c r="E228" s="66">
        <f t="shared" si="7"/>
        <v>5.0103086999999996E-3</v>
      </c>
    </row>
    <row r="229" spans="1:5" x14ac:dyDescent="0.15">
      <c r="A229" s="65">
        <v>226</v>
      </c>
      <c r="B229" s="66">
        <f t="shared" si="6"/>
        <v>4.9907297999999996E-3</v>
      </c>
      <c r="E229" s="66">
        <f t="shared" si="7"/>
        <v>4.9907297999999996E-3</v>
      </c>
    </row>
    <row r="230" spans="1:5" x14ac:dyDescent="0.15">
      <c r="A230" s="65">
        <v>227</v>
      </c>
      <c r="B230" s="66">
        <f t="shared" si="6"/>
        <v>4.9713242000000001E-3</v>
      </c>
      <c r="E230" s="66">
        <f t="shared" si="7"/>
        <v>4.9713242000000001E-3</v>
      </c>
    </row>
    <row r="231" spans="1:5" x14ac:dyDescent="0.15">
      <c r="A231" s="65">
        <v>228</v>
      </c>
      <c r="B231" s="66">
        <f t="shared" si="6"/>
        <v>4.9520896999999996E-3</v>
      </c>
      <c r="E231" s="66">
        <f t="shared" si="7"/>
        <v>4.9520896999999996E-3</v>
      </c>
    </row>
    <row r="232" spans="1:5" x14ac:dyDescent="0.15">
      <c r="A232" s="65">
        <v>229</v>
      </c>
      <c r="B232" s="66">
        <f t="shared" si="6"/>
        <v>4.9330240999999999E-3</v>
      </c>
      <c r="E232" s="66">
        <f t="shared" si="7"/>
        <v>4.9330240999999999E-3</v>
      </c>
    </row>
    <row r="233" spans="1:5" x14ac:dyDescent="0.15">
      <c r="A233" s="65">
        <v>230</v>
      </c>
      <c r="B233" s="66">
        <f t="shared" si="6"/>
        <v>4.9141250000000001E-3</v>
      </c>
      <c r="E233" s="66">
        <f t="shared" si="7"/>
        <v>4.9141250000000001E-3</v>
      </c>
    </row>
    <row r="234" spans="1:5" x14ac:dyDescent="0.15">
      <c r="A234" s="65">
        <v>231</v>
      </c>
      <c r="B234" s="66">
        <f t="shared" si="6"/>
        <v>4.8953905000000001E-3</v>
      </c>
      <c r="E234" s="66">
        <f t="shared" si="7"/>
        <v>4.8953905000000001E-3</v>
      </c>
    </row>
    <row r="235" spans="1:5" x14ac:dyDescent="0.15">
      <c r="A235" s="65">
        <v>232</v>
      </c>
      <c r="B235" s="66">
        <f t="shared" si="6"/>
        <v>4.8768183000000003E-3</v>
      </c>
      <c r="E235" s="66">
        <f t="shared" si="7"/>
        <v>4.8768183000000003E-3</v>
      </c>
    </row>
    <row r="236" spans="1:5" x14ac:dyDescent="0.15">
      <c r="A236" s="65">
        <v>233</v>
      </c>
      <c r="B236" s="66">
        <f t="shared" si="6"/>
        <v>4.8584062999999997E-3</v>
      </c>
      <c r="E236" s="66">
        <f t="shared" si="7"/>
        <v>4.8584062999999997E-3</v>
      </c>
    </row>
    <row r="237" spans="1:5" x14ac:dyDescent="0.15">
      <c r="A237" s="65">
        <v>234</v>
      </c>
      <c r="B237" s="66">
        <f t="shared" si="6"/>
        <v>4.8401525000000001E-3</v>
      </c>
      <c r="E237" s="66">
        <f t="shared" si="7"/>
        <v>4.8401525000000001E-3</v>
      </c>
    </row>
    <row r="238" spans="1:5" x14ac:dyDescent="0.15">
      <c r="A238" s="65">
        <v>235</v>
      </c>
      <c r="B238" s="66">
        <f t="shared" si="6"/>
        <v>4.8220549E-3</v>
      </c>
      <c r="E238" s="66">
        <f t="shared" si="7"/>
        <v>4.8220549E-3</v>
      </c>
    </row>
    <row r="239" spans="1:5" x14ac:dyDescent="0.15">
      <c r="A239" s="65">
        <v>236</v>
      </c>
      <c r="B239" s="66">
        <f t="shared" si="6"/>
        <v>4.8041115000000004E-3</v>
      </c>
      <c r="E239" s="66">
        <f t="shared" si="7"/>
        <v>4.8041115000000004E-3</v>
      </c>
    </row>
    <row r="240" spans="1:5" x14ac:dyDescent="0.15">
      <c r="A240" s="65">
        <v>237</v>
      </c>
      <c r="B240" s="66">
        <f t="shared" si="6"/>
        <v>4.7863204000000003E-3</v>
      </c>
      <c r="E240" s="66">
        <f t="shared" si="7"/>
        <v>4.7863204000000003E-3</v>
      </c>
    </row>
    <row r="241" spans="1:5" x14ac:dyDescent="0.15">
      <c r="A241" s="65">
        <v>238</v>
      </c>
      <c r="B241" s="66">
        <f t="shared" si="6"/>
        <v>4.7686795000000002E-3</v>
      </c>
      <c r="E241" s="66">
        <f t="shared" si="7"/>
        <v>4.7686795000000002E-3</v>
      </c>
    </row>
    <row r="242" spans="1:5" x14ac:dyDescent="0.15">
      <c r="A242" s="65">
        <v>239</v>
      </c>
      <c r="B242" s="66">
        <f t="shared" si="6"/>
        <v>4.7511871000000001E-3</v>
      </c>
      <c r="E242" s="66">
        <f t="shared" si="7"/>
        <v>4.7511871000000001E-3</v>
      </c>
    </row>
    <row r="243" spans="1:5" x14ac:dyDescent="0.15">
      <c r="A243" s="65">
        <v>240</v>
      </c>
      <c r="B243" s="66">
        <f t="shared" si="6"/>
        <v>4.7338412999999996E-3</v>
      </c>
      <c r="E243" s="66">
        <f t="shared" si="7"/>
        <v>4.7338412999999996E-3</v>
      </c>
    </row>
    <row r="244" spans="1:5" x14ac:dyDescent="0.15">
      <c r="A244" s="65">
        <v>241</v>
      </c>
      <c r="B244" s="66">
        <f t="shared" si="6"/>
        <v>4.7166402000000003E-3</v>
      </c>
      <c r="E244" s="66">
        <f t="shared" si="7"/>
        <v>4.7166402000000003E-3</v>
      </c>
    </row>
    <row r="245" spans="1:5" x14ac:dyDescent="0.15">
      <c r="A245" s="65">
        <v>242</v>
      </c>
      <c r="B245" s="66">
        <f t="shared" si="6"/>
        <v>4.6995821000000004E-3</v>
      </c>
      <c r="E245" s="66">
        <f t="shared" si="7"/>
        <v>4.6995821000000004E-3</v>
      </c>
    </row>
    <row r="246" spans="1:5" x14ac:dyDescent="0.15">
      <c r="A246" s="65">
        <v>243</v>
      </c>
      <c r="B246" s="66">
        <f t="shared" si="6"/>
        <v>4.6826652E-3</v>
      </c>
      <c r="E246" s="66">
        <f t="shared" si="7"/>
        <v>4.6826652E-3</v>
      </c>
    </row>
    <row r="247" spans="1:5" x14ac:dyDescent="0.15">
      <c r="A247" s="65">
        <v>244</v>
      </c>
      <c r="B247" s="66">
        <f t="shared" si="6"/>
        <v>4.6658877000000003E-3</v>
      </c>
      <c r="E247" s="66">
        <f t="shared" si="7"/>
        <v>4.6658877000000003E-3</v>
      </c>
    </row>
    <row r="248" spans="1:5" x14ac:dyDescent="0.15">
      <c r="A248" s="65">
        <v>245</v>
      </c>
      <c r="B248" s="66">
        <f t="shared" si="6"/>
        <v>4.6492479999999999E-3</v>
      </c>
      <c r="E248" s="66">
        <f t="shared" si="7"/>
        <v>4.6492479999999999E-3</v>
      </c>
    </row>
    <row r="249" spans="1:5" x14ac:dyDescent="0.15">
      <c r="A249" s="65">
        <v>246</v>
      </c>
      <c r="B249" s="66">
        <f t="shared" si="6"/>
        <v>4.6327442999999999E-3</v>
      </c>
      <c r="E249" s="66">
        <f t="shared" si="7"/>
        <v>4.6327442999999999E-3</v>
      </c>
    </row>
    <row r="250" spans="1:5" x14ac:dyDescent="0.15">
      <c r="A250" s="65">
        <v>247</v>
      </c>
      <c r="B250" s="66">
        <f t="shared" si="6"/>
        <v>4.6163751000000003E-3</v>
      </c>
      <c r="E250" s="66">
        <f t="shared" si="7"/>
        <v>4.6163751000000003E-3</v>
      </c>
    </row>
    <row r="251" spans="1:5" x14ac:dyDescent="0.15">
      <c r="A251" s="65">
        <v>248</v>
      </c>
      <c r="B251" s="66">
        <f t="shared" si="6"/>
        <v>4.6001386999999999E-3</v>
      </c>
      <c r="E251" s="66">
        <f t="shared" si="7"/>
        <v>4.6001386999999999E-3</v>
      </c>
    </row>
    <row r="252" spans="1:5" x14ac:dyDescent="0.15">
      <c r="A252" s="65">
        <v>249</v>
      </c>
      <c r="B252" s="66">
        <f t="shared" si="6"/>
        <v>4.5840333999999996E-3</v>
      </c>
      <c r="E252" s="66">
        <f t="shared" si="7"/>
        <v>4.5840333999999996E-3</v>
      </c>
    </row>
    <row r="253" spans="1:5" x14ac:dyDescent="0.15">
      <c r="A253" s="65">
        <v>250</v>
      </c>
      <c r="B253" s="66">
        <f t="shared" si="6"/>
        <v>4.5680577999999998E-3</v>
      </c>
      <c r="E253" s="66">
        <f t="shared" si="7"/>
        <v>4.5680577999999998E-3</v>
      </c>
    </row>
    <row r="254" spans="1:5" x14ac:dyDescent="0.15">
      <c r="A254" s="65">
        <v>251</v>
      </c>
      <c r="B254" s="66">
        <f t="shared" si="6"/>
        <v>4.5522102999999998E-3</v>
      </c>
      <c r="E254" s="66">
        <f t="shared" si="7"/>
        <v>4.5522102999999998E-3</v>
      </c>
    </row>
    <row r="255" spans="1:5" x14ac:dyDescent="0.15">
      <c r="A255" s="65">
        <v>252</v>
      </c>
      <c r="B255" s="66">
        <f t="shared" si="6"/>
        <v>4.5364893E-3</v>
      </c>
      <c r="E255" s="66">
        <f t="shared" si="7"/>
        <v>4.5364893E-3</v>
      </c>
    </row>
    <row r="256" spans="1:5" x14ac:dyDescent="0.15">
      <c r="A256" s="65">
        <v>253</v>
      </c>
      <c r="B256" s="66">
        <f t="shared" si="6"/>
        <v>4.5208933000000003E-3</v>
      </c>
      <c r="E256" s="66">
        <f t="shared" si="7"/>
        <v>4.5208933000000003E-3</v>
      </c>
    </row>
    <row r="257" spans="1:5" x14ac:dyDescent="0.15">
      <c r="A257" s="65">
        <v>254</v>
      </c>
      <c r="B257" s="66">
        <f t="shared" si="6"/>
        <v>4.5054209000000003E-3</v>
      </c>
      <c r="E257" s="66">
        <f t="shared" si="7"/>
        <v>4.5054209000000003E-3</v>
      </c>
    </row>
    <row r="258" spans="1:5" x14ac:dyDescent="0.15">
      <c r="A258" s="65">
        <v>255</v>
      </c>
      <c r="B258" s="66">
        <f t="shared" si="6"/>
        <v>4.4900705999999999E-3</v>
      </c>
      <c r="E258" s="66">
        <f t="shared" si="7"/>
        <v>4.4900705999999999E-3</v>
      </c>
    </row>
    <row r="259" spans="1:5" x14ac:dyDescent="0.15">
      <c r="A259" s="65">
        <v>256</v>
      </c>
      <c r="B259" s="66">
        <f t="shared" si="6"/>
        <v>4.4748410000000002E-3</v>
      </c>
      <c r="E259" s="66">
        <f t="shared" si="7"/>
        <v>4.4748410000000002E-3</v>
      </c>
    </row>
    <row r="260" spans="1:5" x14ac:dyDescent="0.15">
      <c r="A260" s="65">
        <v>257</v>
      </c>
      <c r="B260" s="66">
        <f t="shared" si="6"/>
        <v>4.4597307000000001E-3</v>
      </c>
      <c r="E260" s="66">
        <f t="shared" si="7"/>
        <v>4.4597307000000001E-3</v>
      </c>
    </row>
    <row r="261" spans="1:5" x14ac:dyDescent="0.15">
      <c r="A261" s="65">
        <v>258</v>
      </c>
      <c r="B261" s="66">
        <f t="shared" ref="B261:B324" si="8">ROUND(D$2*(1+D$2)^$A261/((1+D$2)^$A261-1),10)</f>
        <v>4.4447382000000002E-3</v>
      </c>
      <c r="E261" s="66">
        <f t="shared" ref="E261:E324" si="9">ROUND(G$2*(1+G$2)^$A261/((1+G$2)^$A261-1),10)</f>
        <v>4.4447382000000002E-3</v>
      </c>
    </row>
    <row r="262" spans="1:5" x14ac:dyDescent="0.15">
      <c r="A262" s="65">
        <v>259</v>
      </c>
      <c r="B262" s="66">
        <f t="shared" si="8"/>
        <v>4.4298623000000002E-3</v>
      </c>
      <c r="E262" s="66">
        <f t="shared" si="9"/>
        <v>4.4298623000000002E-3</v>
      </c>
    </row>
    <row r="263" spans="1:5" x14ac:dyDescent="0.15">
      <c r="A263" s="65">
        <v>260</v>
      </c>
      <c r="B263" s="66">
        <f t="shared" si="8"/>
        <v>4.4151015E-3</v>
      </c>
      <c r="E263" s="66">
        <f t="shared" si="9"/>
        <v>4.4151015E-3</v>
      </c>
    </row>
    <row r="264" spans="1:5" x14ac:dyDescent="0.15">
      <c r="A264" s="65">
        <v>261</v>
      </c>
      <c r="B264" s="66">
        <f t="shared" si="8"/>
        <v>4.4004546E-3</v>
      </c>
      <c r="E264" s="66">
        <f t="shared" si="9"/>
        <v>4.4004546E-3</v>
      </c>
    </row>
    <row r="265" spans="1:5" x14ac:dyDescent="0.15">
      <c r="A265" s="65">
        <v>262</v>
      </c>
      <c r="B265" s="66">
        <f t="shared" si="8"/>
        <v>4.3859203000000003E-3</v>
      </c>
      <c r="E265" s="66">
        <f t="shared" si="9"/>
        <v>4.3859203000000003E-3</v>
      </c>
    </row>
    <row r="266" spans="1:5" x14ac:dyDescent="0.15">
      <c r="A266" s="65">
        <v>263</v>
      </c>
      <c r="B266" s="66">
        <f t="shared" si="8"/>
        <v>4.3714972000000003E-3</v>
      </c>
      <c r="E266" s="66">
        <f t="shared" si="9"/>
        <v>4.3714972000000003E-3</v>
      </c>
    </row>
    <row r="267" spans="1:5" x14ac:dyDescent="0.15">
      <c r="A267" s="65">
        <v>264</v>
      </c>
      <c r="B267" s="66">
        <f t="shared" si="8"/>
        <v>4.3571840999999997E-3</v>
      </c>
      <c r="E267" s="66">
        <f t="shared" si="9"/>
        <v>4.3571840999999997E-3</v>
      </c>
    </row>
    <row r="268" spans="1:5" x14ac:dyDescent="0.15">
      <c r="A268" s="65">
        <v>265</v>
      </c>
      <c r="B268" s="66">
        <f t="shared" si="8"/>
        <v>4.3429797999999997E-3</v>
      </c>
      <c r="E268" s="66">
        <f t="shared" si="9"/>
        <v>4.3429797999999997E-3</v>
      </c>
    </row>
    <row r="269" spans="1:5" x14ac:dyDescent="0.15">
      <c r="A269" s="65">
        <v>266</v>
      </c>
      <c r="B269" s="66">
        <f t="shared" si="8"/>
        <v>4.3288830000000004E-3</v>
      </c>
      <c r="E269" s="66">
        <f t="shared" si="9"/>
        <v>4.3288830000000004E-3</v>
      </c>
    </row>
    <row r="270" spans="1:5" x14ac:dyDescent="0.15">
      <c r="A270" s="65">
        <v>267</v>
      </c>
      <c r="B270" s="66">
        <f t="shared" si="8"/>
        <v>4.3148924999999996E-3</v>
      </c>
      <c r="E270" s="66">
        <f t="shared" si="9"/>
        <v>4.3148924999999996E-3</v>
      </c>
    </row>
    <row r="271" spans="1:5" x14ac:dyDescent="0.15">
      <c r="A271" s="65">
        <v>268</v>
      </c>
      <c r="B271" s="66">
        <f t="shared" si="8"/>
        <v>4.3010071000000004E-3</v>
      </c>
      <c r="E271" s="66">
        <f t="shared" si="9"/>
        <v>4.3010071000000004E-3</v>
      </c>
    </row>
    <row r="272" spans="1:5" x14ac:dyDescent="0.15">
      <c r="A272" s="65">
        <v>269</v>
      </c>
      <c r="B272" s="66">
        <f t="shared" si="8"/>
        <v>4.2872257000000002E-3</v>
      </c>
      <c r="E272" s="66">
        <f t="shared" si="9"/>
        <v>4.2872257000000002E-3</v>
      </c>
    </row>
    <row r="273" spans="1:5" x14ac:dyDescent="0.15">
      <c r="A273" s="65">
        <v>270</v>
      </c>
      <c r="B273" s="66">
        <f t="shared" si="8"/>
        <v>4.2735471000000004E-3</v>
      </c>
      <c r="E273" s="66">
        <f t="shared" si="9"/>
        <v>4.2735471000000004E-3</v>
      </c>
    </row>
    <row r="274" spans="1:5" x14ac:dyDescent="0.15">
      <c r="A274" s="65">
        <v>271</v>
      </c>
      <c r="B274" s="66">
        <f t="shared" si="8"/>
        <v>4.2599702000000001E-3</v>
      </c>
      <c r="E274" s="66">
        <f t="shared" si="9"/>
        <v>4.2599702000000001E-3</v>
      </c>
    </row>
    <row r="275" spans="1:5" x14ac:dyDescent="0.15">
      <c r="A275" s="65">
        <v>272</v>
      </c>
      <c r="B275" s="66">
        <f t="shared" si="8"/>
        <v>4.2464937999999999E-3</v>
      </c>
      <c r="E275" s="66">
        <f t="shared" si="9"/>
        <v>4.2464937999999999E-3</v>
      </c>
    </row>
    <row r="276" spans="1:5" x14ac:dyDescent="0.15">
      <c r="A276" s="65">
        <v>273</v>
      </c>
      <c r="B276" s="66">
        <f t="shared" si="8"/>
        <v>4.2331169000000002E-3</v>
      </c>
      <c r="E276" s="66">
        <f t="shared" si="9"/>
        <v>4.2331169000000002E-3</v>
      </c>
    </row>
    <row r="277" spans="1:5" x14ac:dyDescent="0.15">
      <c r="A277" s="65">
        <v>274</v>
      </c>
      <c r="B277" s="66">
        <f t="shared" si="8"/>
        <v>4.2198382999999997E-3</v>
      </c>
      <c r="E277" s="66">
        <f t="shared" si="9"/>
        <v>4.2198382999999997E-3</v>
      </c>
    </row>
    <row r="278" spans="1:5" x14ac:dyDescent="0.15">
      <c r="A278" s="65">
        <v>275</v>
      </c>
      <c r="B278" s="66">
        <f t="shared" si="8"/>
        <v>4.2066569000000003E-3</v>
      </c>
      <c r="E278" s="66">
        <f t="shared" si="9"/>
        <v>4.2066569000000003E-3</v>
      </c>
    </row>
    <row r="279" spans="1:5" x14ac:dyDescent="0.15">
      <c r="A279" s="65">
        <v>276</v>
      </c>
      <c r="B279" s="66">
        <f t="shared" si="8"/>
        <v>4.1935718000000004E-3</v>
      </c>
      <c r="E279" s="66">
        <f t="shared" si="9"/>
        <v>4.1935718000000004E-3</v>
      </c>
    </row>
    <row r="280" spans="1:5" x14ac:dyDescent="0.15">
      <c r="A280" s="65">
        <v>277</v>
      </c>
      <c r="B280" s="66">
        <f t="shared" si="8"/>
        <v>4.1805818999999999E-3</v>
      </c>
      <c r="E280" s="66">
        <f t="shared" si="9"/>
        <v>4.1805818999999999E-3</v>
      </c>
    </row>
    <row r="281" spans="1:5" x14ac:dyDescent="0.15">
      <c r="A281" s="65">
        <v>278</v>
      </c>
      <c r="B281" s="66">
        <f t="shared" si="8"/>
        <v>4.1676860999999999E-3</v>
      </c>
      <c r="E281" s="66">
        <f t="shared" si="9"/>
        <v>4.1676860999999999E-3</v>
      </c>
    </row>
    <row r="282" spans="1:5" x14ac:dyDescent="0.15">
      <c r="A282" s="65">
        <v>279</v>
      </c>
      <c r="B282" s="66">
        <f t="shared" si="8"/>
        <v>4.1548834999999996E-3</v>
      </c>
      <c r="E282" s="66">
        <f t="shared" si="9"/>
        <v>4.1548834999999996E-3</v>
      </c>
    </row>
    <row r="283" spans="1:5" x14ac:dyDescent="0.15">
      <c r="A283" s="65">
        <v>280</v>
      </c>
      <c r="B283" s="66">
        <f t="shared" si="8"/>
        <v>4.1421729999999999E-3</v>
      </c>
      <c r="E283" s="66">
        <f t="shared" si="9"/>
        <v>4.1421729999999999E-3</v>
      </c>
    </row>
    <row r="284" spans="1:5" x14ac:dyDescent="0.15">
      <c r="A284" s="65">
        <v>281</v>
      </c>
      <c r="B284" s="66">
        <f t="shared" si="8"/>
        <v>4.1295536000000004E-3</v>
      </c>
      <c r="E284" s="66">
        <f t="shared" si="9"/>
        <v>4.1295536000000004E-3</v>
      </c>
    </row>
    <row r="285" spans="1:5" x14ac:dyDescent="0.15">
      <c r="A285" s="65">
        <v>282</v>
      </c>
      <c r="B285" s="66">
        <f t="shared" si="8"/>
        <v>4.1170245000000001E-3</v>
      </c>
      <c r="E285" s="66">
        <f t="shared" si="9"/>
        <v>4.1170245000000001E-3</v>
      </c>
    </row>
    <row r="286" spans="1:5" x14ac:dyDescent="0.15">
      <c r="A286" s="65">
        <v>283</v>
      </c>
      <c r="B286" s="66">
        <f t="shared" si="8"/>
        <v>4.1045845000000003E-3</v>
      </c>
      <c r="E286" s="66">
        <f t="shared" si="9"/>
        <v>4.1045845000000003E-3</v>
      </c>
    </row>
    <row r="287" spans="1:5" x14ac:dyDescent="0.15">
      <c r="A287" s="65">
        <v>284</v>
      </c>
      <c r="B287" s="66">
        <f t="shared" si="8"/>
        <v>4.0922329000000002E-3</v>
      </c>
      <c r="E287" s="66">
        <f t="shared" si="9"/>
        <v>4.0922329000000002E-3</v>
      </c>
    </row>
    <row r="288" spans="1:5" x14ac:dyDescent="0.15">
      <c r="A288" s="65">
        <v>285</v>
      </c>
      <c r="B288" s="66">
        <f t="shared" si="8"/>
        <v>4.0799686E-3</v>
      </c>
      <c r="E288" s="66">
        <f t="shared" si="9"/>
        <v>4.0799686E-3</v>
      </c>
    </row>
    <row r="289" spans="1:5" x14ac:dyDescent="0.15">
      <c r="A289" s="65">
        <v>286</v>
      </c>
      <c r="B289" s="66">
        <f t="shared" si="8"/>
        <v>4.0677906999999998E-3</v>
      </c>
      <c r="E289" s="66">
        <f t="shared" si="9"/>
        <v>4.0677906999999998E-3</v>
      </c>
    </row>
    <row r="290" spans="1:5" x14ac:dyDescent="0.15">
      <c r="A290" s="65">
        <v>287</v>
      </c>
      <c r="B290" s="66">
        <f t="shared" si="8"/>
        <v>4.0556984000000001E-3</v>
      </c>
      <c r="E290" s="66">
        <f t="shared" si="9"/>
        <v>4.0556984000000001E-3</v>
      </c>
    </row>
    <row r="291" spans="1:5" x14ac:dyDescent="0.15">
      <c r="A291" s="65">
        <v>288</v>
      </c>
      <c r="B291" s="66">
        <f t="shared" si="8"/>
        <v>4.0436906999999998E-3</v>
      </c>
      <c r="E291" s="66">
        <f t="shared" si="9"/>
        <v>4.0436906999999998E-3</v>
      </c>
    </row>
    <row r="292" spans="1:5" x14ac:dyDescent="0.15">
      <c r="A292" s="65">
        <v>289</v>
      </c>
      <c r="B292" s="66">
        <f t="shared" si="8"/>
        <v>4.0317668000000003E-3</v>
      </c>
      <c r="E292" s="66">
        <f t="shared" si="9"/>
        <v>4.0317668000000003E-3</v>
      </c>
    </row>
    <row r="293" spans="1:5" x14ac:dyDescent="0.15">
      <c r="A293" s="65">
        <v>290</v>
      </c>
      <c r="B293" s="66">
        <f t="shared" si="8"/>
        <v>4.0199258E-3</v>
      </c>
      <c r="E293" s="66">
        <f t="shared" si="9"/>
        <v>4.0199258E-3</v>
      </c>
    </row>
    <row r="294" spans="1:5" x14ac:dyDescent="0.15">
      <c r="A294" s="65">
        <v>291</v>
      </c>
      <c r="B294" s="66">
        <f t="shared" si="8"/>
        <v>4.0081669000000004E-3</v>
      </c>
      <c r="E294" s="66">
        <f t="shared" si="9"/>
        <v>4.0081669000000004E-3</v>
      </c>
    </row>
    <row r="295" spans="1:5" x14ac:dyDescent="0.15">
      <c r="A295" s="65">
        <v>292</v>
      </c>
      <c r="B295" s="66">
        <f t="shared" si="8"/>
        <v>3.9964891000000002E-3</v>
      </c>
      <c r="E295" s="66">
        <f t="shared" si="9"/>
        <v>3.9964891000000002E-3</v>
      </c>
    </row>
    <row r="296" spans="1:5" x14ac:dyDescent="0.15">
      <c r="A296" s="65">
        <v>293</v>
      </c>
      <c r="B296" s="66">
        <f t="shared" si="8"/>
        <v>3.9848916999999998E-3</v>
      </c>
      <c r="E296" s="66">
        <f t="shared" si="9"/>
        <v>3.9848916999999998E-3</v>
      </c>
    </row>
    <row r="297" spans="1:5" x14ac:dyDescent="0.15">
      <c r="A297" s="65">
        <v>294</v>
      </c>
      <c r="B297" s="66">
        <f t="shared" si="8"/>
        <v>3.9733739000000004E-3</v>
      </c>
      <c r="E297" s="66">
        <f t="shared" si="9"/>
        <v>3.9733739000000004E-3</v>
      </c>
    </row>
    <row r="298" spans="1:5" x14ac:dyDescent="0.15">
      <c r="A298" s="65">
        <v>295</v>
      </c>
      <c r="B298" s="66">
        <f t="shared" si="8"/>
        <v>3.9619347999999997E-3</v>
      </c>
      <c r="E298" s="66">
        <f t="shared" si="9"/>
        <v>3.9619347999999997E-3</v>
      </c>
    </row>
    <row r="299" spans="1:5" x14ac:dyDescent="0.15">
      <c r="A299" s="65">
        <v>296</v>
      </c>
      <c r="B299" s="66">
        <f t="shared" si="8"/>
        <v>3.9505737000000004E-3</v>
      </c>
      <c r="E299" s="66">
        <f t="shared" si="9"/>
        <v>3.9505737000000004E-3</v>
      </c>
    </row>
    <row r="300" spans="1:5" x14ac:dyDescent="0.15">
      <c r="A300" s="65">
        <v>297</v>
      </c>
      <c r="B300" s="66">
        <f t="shared" si="8"/>
        <v>3.9392897000000001E-3</v>
      </c>
      <c r="E300" s="66">
        <f t="shared" si="9"/>
        <v>3.9392897000000001E-3</v>
      </c>
    </row>
    <row r="301" spans="1:5" x14ac:dyDescent="0.15">
      <c r="A301" s="65">
        <v>298</v>
      </c>
      <c r="B301" s="66">
        <f t="shared" si="8"/>
        <v>3.9280820999999999E-3</v>
      </c>
      <c r="E301" s="66">
        <f t="shared" si="9"/>
        <v>3.9280820999999999E-3</v>
      </c>
    </row>
    <row r="302" spans="1:5" x14ac:dyDescent="0.15">
      <c r="A302" s="65">
        <v>299</v>
      </c>
      <c r="B302" s="66">
        <f t="shared" si="8"/>
        <v>3.9169501000000002E-3</v>
      </c>
      <c r="E302" s="66">
        <f t="shared" si="9"/>
        <v>3.9169501000000002E-3</v>
      </c>
    </row>
    <row r="303" spans="1:5" x14ac:dyDescent="0.15">
      <c r="A303" s="65">
        <v>300</v>
      </c>
      <c r="B303" s="66">
        <f t="shared" si="8"/>
        <v>3.9058930000000001E-3</v>
      </c>
      <c r="E303" s="66">
        <f t="shared" si="9"/>
        <v>3.9058930000000001E-3</v>
      </c>
    </row>
    <row r="304" spans="1:5" x14ac:dyDescent="0.15">
      <c r="A304" s="65">
        <v>301</v>
      </c>
      <c r="B304" s="66">
        <f t="shared" si="8"/>
        <v>3.8949100000000001E-3</v>
      </c>
      <c r="E304" s="66">
        <f t="shared" si="9"/>
        <v>3.8949100000000001E-3</v>
      </c>
    </row>
    <row r="305" spans="1:5" x14ac:dyDescent="0.15">
      <c r="A305" s="65">
        <v>302</v>
      </c>
      <c r="B305" s="66">
        <f t="shared" si="8"/>
        <v>3.8840003E-3</v>
      </c>
      <c r="E305" s="66">
        <f t="shared" si="9"/>
        <v>3.8840003E-3</v>
      </c>
    </row>
    <row r="306" spans="1:5" x14ac:dyDescent="0.15">
      <c r="A306" s="65">
        <v>303</v>
      </c>
      <c r="B306" s="66">
        <f t="shared" si="8"/>
        <v>3.8731632999999999E-3</v>
      </c>
      <c r="E306" s="66">
        <f t="shared" si="9"/>
        <v>3.8731632999999999E-3</v>
      </c>
    </row>
    <row r="307" spans="1:5" x14ac:dyDescent="0.15">
      <c r="A307" s="65">
        <v>304</v>
      </c>
      <c r="B307" s="66">
        <f t="shared" si="8"/>
        <v>3.8623983000000001E-3</v>
      </c>
      <c r="E307" s="66">
        <f t="shared" si="9"/>
        <v>3.8623983000000001E-3</v>
      </c>
    </row>
    <row r="308" spans="1:5" x14ac:dyDescent="0.15">
      <c r="A308" s="65">
        <v>305</v>
      </c>
      <c r="B308" s="66">
        <f t="shared" si="8"/>
        <v>3.8517044000000002E-3</v>
      </c>
      <c r="E308" s="66">
        <f t="shared" si="9"/>
        <v>3.8517044000000002E-3</v>
      </c>
    </row>
    <row r="309" spans="1:5" x14ac:dyDescent="0.15">
      <c r="A309" s="65">
        <v>306</v>
      </c>
      <c r="B309" s="66">
        <f t="shared" si="8"/>
        <v>3.8410811000000001E-3</v>
      </c>
      <c r="E309" s="66">
        <f t="shared" si="9"/>
        <v>3.8410811000000001E-3</v>
      </c>
    </row>
    <row r="310" spans="1:5" x14ac:dyDescent="0.15">
      <c r="A310" s="65">
        <v>307</v>
      </c>
      <c r="B310" s="66">
        <f t="shared" si="8"/>
        <v>3.8305276E-3</v>
      </c>
      <c r="E310" s="66">
        <f t="shared" si="9"/>
        <v>3.8305276E-3</v>
      </c>
    </row>
    <row r="311" spans="1:5" x14ac:dyDescent="0.15">
      <c r="A311" s="65">
        <v>308</v>
      </c>
      <c r="B311" s="66">
        <f t="shared" si="8"/>
        <v>3.8200433000000001E-3</v>
      </c>
      <c r="E311" s="66">
        <f t="shared" si="9"/>
        <v>3.8200433000000001E-3</v>
      </c>
    </row>
    <row r="312" spans="1:5" x14ac:dyDescent="0.15">
      <c r="A312" s="65">
        <v>309</v>
      </c>
      <c r="B312" s="66">
        <f t="shared" si="8"/>
        <v>3.8096275000000001E-3</v>
      </c>
      <c r="E312" s="66">
        <f t="shared" si="9"/>
        <v>3.8096275000000001E-3</v>
      </c>
    </row>
    <row r="313" spans="1:5" x14ac:dyDescent="0.15">
      <c r="A313" s="65">
        <v>310</v>
      </c>
      <c r="B313" s="66">
        <f t="shared" si="8"/>
        <v>3.7992795000000002E-3</v>
      </c>
      <c r="E313" s="66">
        <f t="shared" si="9"/>
        <v>3.7992795000000002E-3</v>
      </c>
    </row>
    <row r="314" spans="1:5" x14ac:dyDescent="0.15">
      <c r="A314" s="65">
        <v>311</v>
      </c>
      <c r="B314" s="66">
        <f t="shared" si="8"/>
        <v>3.7889985999999998E-3</v>
      </c>
      <c r="E314" s="66">
        <f t="shared" si="9"/>
        <v>3.7889985999999998E-3</v>
      </c>
    </row>
    <row r="315" spans="1:5" x14ac:dyDescent="0.15">
      <c r="A315" s="65">
        <v>312</v>
      </c>
      <c r="B315" s="66">
        <f t="shared" si="8"/>
        <v>3.7787843E-3</v>
      </c>
      <c r="E315" s="66">
        <f t="shared" si="9"/>
        <v>3.7787843E-3</v>
      </c>
    </row>
    <row r="316" spans="1:5" x14ac:dyDescent="0.15">
      <c r="A316" s="65">
        <v>313</v>
      </c>
      <c r="B316" s="66">
        <f t="shared" si="8"/>
        <v>3.7686359000000001E-3</v>
      </c>
      <c r="E316" s="66">
        <f t="shared" si="9"/>
        <v>3.7686359000000001E-3</v>
      </c>
    </row>
    <row r="317" spans="1:5" x14ac:dyDescent="0.15">
      <c r="A317" s="65">
        <v>314</v>
      </c>
      <c r="B317" s="66">
        <f t="shared" si="8"/>
        <v>3.7585526999999999E-3</v>
      </c>
      <c r="E317" s="66">
        <f t="shared" si="9"/>
        <v>3.7585526999999999E-3</v>
      </c>
    </row>
    <row r="318" spans="1:5" x14ac:dyDescent="0.15">
      <c r="A318" s="65">
        <v>315</v>
      </c>
      <c r="B318" s="66">
        <f t="shared" si="8"/>
        <v>3.7485341E-3</v>
      </c>
      <c r="E318" s="66">
        <f t="shared" si="9"/>
        <v>3.7485341E-3</v>
      </c>
    </row>
    <row r="319" spans="1:5" x14ac:dyDescent="0.15">
      <c r="A319" s="65">
        <v>316</v>
      </c>
      <c r="B319" s="66">
        <f t="shared" si="8"/>
        <v>3.7385795999999999E-3</v>
      </c>
      <c r="E319" s="66">
        <f t="shared" si="9"/>
        <v>3.7385795999999999E-3</v>
      </c>
    </row>
    <row r="320" spans="1:5" x14ac:dyDescent="0.15">
      <c r="A320" s="65">
        <v>317</v>
      </c>
      <c r="B320" s="66">
        <f t="shared" si="8"/>
        <v>3.7286885000000001E-3</v>
      </c>
      <c r="E320" s="66">
        <f t="shared" si="9"/>
        <v>3.7286885000000001E-3</v>
      </c>
    </row>
    <row r="321" spans="1:5" x14ac:dyDescent="0.15">
      <c r="A321" s="65">
        <v>318</v>
      </c>
      <c r="B321" s="66">
        <f t="shared" si="8"/>
        <v>3.7188602000000001E-3</v>
      </c>
      <c r="E321" s="66">
        <f t="shared" si="9"/>
        <v>3.7188602000000001E-3</v>
      </c>
    </row>
    <row r="322" spans="1:5" x14ac:dyDescent="0.15">
      <c r="A322" s="65">
        <v>319</v>
      </c>
      <c r="B322" s="66">
        <f t="shared" si="8"/>
        <v>3.7090941000000001E-3</v>
      </c>
      <c r="E322" s="66">
        <f t="shared" si="9"/>
        <v>3.7090941000000001E-3</v>
      </c>
    </row>
    <row r="323" spans="1:5" x14ac:dyDescent="0.15">
      <c r="A323" s="65">
        <v>320</v>
      </c>
      <c r="B323" s="66">
        <f t="shared" si="8"/>
        <v>3.6993897000000002E-3</v>
      </c>
      <c r="E323" s="66">
        <f t="shared" si="9"/>
        <v>3.6993897000000002E-3</v>
      </c>
    </row>
    <row r="324" spans="1:5" x14ac:dyDescent="0.15">
      <c r="A324" s="65">
        <v>321</v>
      </c>
      <c r="B324" s="66">
        <f t="shared" si="8"/>
        <v>3.6897462999999999E-3</v>
      </c>
      <c r="E324" s="66">
        <f t="shared" si="9"/>
        <v>3.6897462999999999E-3</v>
      </c>
    </row>
    <row r="325" spans="1:5" x14ac:dyDescent="0.15">
      <c r="A325" s="65">
        <v>322</v>
      </c>
      <c r="B325" s="66">
        <f t="shared" ref="B325:B363" si="10">ROUND(D$2*(1+D$2)^$A325/((1+D$2)^$A325-1),10)</f>
        <v>3.6801633999999999E-3</v>
      </c>
      <c r="E325" s="66">
        <f t="shared" ref="E325:E363" si="11">ROUND(G$2*(1+G$2)^$A325/((1+G$2)^$A325-1),10)</f>
        <v>3.6801633999999999E-3</v>
      </c>
    </row>
    <row r="326" spans="1:5" x14ac:dyDescent="0.15">
      <c r="A326" s="65">
        <v>323</v>
      </c>
      <c r="B326" s="66">
        <f t="shared" si="10"/>
        <v>3.6706404999999999E-3</v>
      </c>
      <c r="E326" s="66">
        <f t="shared" si="11"/>
        <v>3.6706404999999999E-3</v>
      </c>
    </row>
    <row r="327" spans="1:5" x14ac:dyDescent="0.15">
      <c r="A327" s="65">
        <v>324</v>
      </c>
      <c r="B327" s="66">
        <f t="shared" si="10"/>
        <v>3.6611768999999998E-3</v>
      </c>
      <c r="E327" s="66">
        <f t="shared" si="11"/>
        <v>3.6611768999999998E-3</v>
      </c>
    </row>
    <row r="328" spans="1:5" x14ac:dyDescent="0.15">
      <c r="A328" s="65">
        <v>325</v>
      </c>
      <c r="B328" s="66">
        <f t="shared" si="10"/>
        <v>3.6517721999999998E-3</v>
      </c>
      <c r="E328" s="66">
        <f t="shared" si="11"/>
        <v>3.6517721999999998E-3</v>
      </c>
    </row>
    <row r="329" spans="1:5" x14ac:dyDescent="0.15">
      <c r="A329" s="65">
        <v>326</v>
      </c>
      <c r="B329" s="66">
        <f t="shared" si="10"/>
        <v>3.6424258000000002E-3</v>
      </c>
      <c r="E329" s="66">
        <f t="shared" si="11"/>
        <v>3.6424258000000002E-3</v>
      </c>
    </row>
    <row r="330" spans="1:5" x14ac:dyDescent="0.15">
      <c r="A330" s="65">
        <v>327</v>
      </c>
      <c r="B330" s="66">
        <f t="shared" si="10"/>
        <v>3.6331370999999999E-3</v>
      </c>
      <c r="E330" s="66">
        <f t="shared" si="11"/>
        <v>3.6331370999999999E-3</v>
      </c>
    </row>
    <row r="331" spans="1:5" x14ac:dyDescent="0.15">
      <c r="A331" s="65">
        <v>328</v>
      </c>
      <c r="B331" s="66">
        <f t="shared" si="10"/>
        <v>3.6239056E-3</v>
      </c>
      <c r="E331" s="66">
        <f t="shared" si="11"/>
        <v>3.6239056E-3</v>
      </c>
    </row>
    <row r="332" spans="1:5" x14ac:dyDescent="0.15">
      <c r="A332" s="65">
        <v>329</v>
      </c>
      <c r="B332" s="66">
        <f t="shared" si="10"/>
        <v>3.6147308999999999E-3</v>
      </c>
      <c r="E332" s="66">
        <f t="shared" si="11"/>
        <v>3.6147308999999999E-3</v>
      </c>
    </row>
    <row r="333" spans="1:5" x14ac:dyDescent="0.15">
      <c r="A333" s="65">
        <v>330</v>
      </c>
      <c r="B333" s="66">
        <f t="shared" si="10"/>
        <v>3.6056122999999999E-3</v>
      </c>
      <c r="E333" s="66">
        <f t="shared" si="11"/>
        <v>3.6056122999999999E-3</v>
      </c>
    </row>
    <row r="334" spans="1:5" x14ac:dyDescent="0.15">
      <c r="A334" s="65">
        <v>331</v>
      </c>
      <c r="B334" s="66">
        <f t="shared" si="10"/>
        <v>3.5965493999999998E-3</v>
      </c>
      <c r="E334" s="66">
        <f t="shared" si="11"/>
        <v>3.5965493999999998E-3</v>
      </c>
    </row>
    <row r="335" spans="1:5" x14ac:dyDescent="0.15">
      <c r="A335" s="65">
        <v>332</v>
      </c>
      <c r="B335" s="66">
        <f t="shared" si="10"/>
        <v>3.5875416999999999E-3</v>
      </c>
      <c r="E335" s="66">
        <f t="shared" si="11"/>
        <v>3.5875416999999999E-3</v>
      </c>
    </row>
    <row r="336" spans="1:5" x14ac:dyDescent="0.15">
      <c r="A336" s="65">
        <v>333</v>
      </c>
      <c r="B336" s="66">
        <f t="shared" si="10"/>
        <v>3.5785887E-3</v>
      </c>
      <c r="E336" s="66">
        <f t="shared" si="11"/>
        <v>3.5785887E-3</v>
      </c>
    </row>
    <row r="337" spans="1:5" x14ac:dyDescent="0.15">
      <c r="A337" s="65">
        <v>334</v>
      </c>
      <c r="B337" s="66">
        <f t="shared" si="10"/>
        <v>3.5696897999999999E-3</v>
      </c>
      <c r="E337" s="66">
        <f t="shared" si="11"/>
        <v>3.5696897999999999E-3</v>
      </c>
    </row>
    <row r="338" spans="1:5" x14ac:dyDescent="0.15">
      <c r="A338" s="65">
        <v>335</v>
      </c>
      <c r="B338" s="66">
        <f t="shared" si="10"/>
        <v>3.5608446999999999E-3</v>
      </c>
      <c r="E338" s="66">
        <f t="shared" si="11"/>
        <v>3.5608446999999999E-3</v>
      </c>
    </row>
    <row r="339" spans="1:5" x14ac:dyDescent="0.15">
      <c r="A339" s="65">
        <v>336</v>
      </c>
      <c r="B339" s="66">
        <f t="shared" si="10"/>
        <v>3.5520527999999998E-3</v>
      </c>
      <c r="E339" s="66">
        <f t="shared" si="11"/>
        <v>3.5520527999999998E-3</v>
      </c>
    </row>
    <row r="340" spans="1:5" x14ac:dyDescent="0.15">
      <c r="A340" s="65">
        <v>337</v>
      </c>
      <c r="B340" s="66">
        <f t="shared" si="10"/>
        <v>3.5433136E-3</v>
      </c>
      <c r="E340" s="66">
        <f t="shared" si="11"/>
        <v>3.5433136E-3</v>
      </c>
    </row>
    <row r="341" spans="1:5" x14ac:dyDescent="0.15">
      <c r="A341" s="65">
        <v>338</v>
      </c>
      <c r="B341" s="66">
        <f t="shared" si="10"/>
        <v>3.5346267000000002E-3</v>
      </c>
      <c r="E341" s="66">
        <f t="shared" si="11"/>
        <v>3.5346267000000002E-3</v>
      </c>
    </row>
    <row r="342" spans="1:5" x14ac:dyDescent="0.15">
      <c r="A342" s="65">
        <v>339</v>
      </c>
      <c r="B342" s="66">
        <f t="shared" si="10"/>
        <v>3.5259916999999998E-3</v>
      </c>
      <c r="E342" s="66">
        <f t="shared" si="11"/>
        <v>3.5259916999999998E-3</v>
      </c>
    </row>
    <row r="343" spans="1:5" x14ac:dyDescent="0.15">
      <c r="A343" s="65">
        <v>340</v>
      </c>
      <c r="B343" s="66">
        <f t="shared" si="10"/>
        <v>3.5174080000000001E-3</v>
      </c>
      <c r="E343" s="66">
        <f t="shared" si="11"/>
        <v>3.5174080000000001E-3</v>
      </c>
    </row>
    <row r="344" spans="1:5" x14ac:dyDescent="0.15">
      <c r="A344" s="65">
        <v>341</v>
      </c>
      <c r="B344" s="66">
        <f t="shared" si="10"/>
        <v>3.5088751999999999E-3</v>
      </c>
      <c r="E344" s="66">
        <f t="shared" si="11"/>
        <v>3.5088751999999999E-3</v>
      </c>
    </row>
    <row r="345" spans="1:5" x14ac:dyDescent="0.15">
      <c r="A345" s="65">
        <v>342</v>
      </c>
      <c r="B345" s="66">
        <f t="shared" si="10"/>
        <v>3.5003928E-3</v>
      </c>
      <c r="E345" s="66">
        <f t="shared" si="11"/>
        <v>3.5003928E-3</v>
      </c>
    </row>
    <row r="346" spans="1:5" x14ac:dyDescent="0.15">
      <c r="A346" s="65">
        <v>343</v>
      </c>
      <c r="B346" s="66">
        <f t="shared" si="10"/>
        <v>3.4919604999999999E-3</v>
      </c>
      <c r="E346" s="66">
        <f t="shared" si="11"/>
        <v>3.4919604999999999E-3</v>
      </c>
    </row>
    <row r="347" spans="1:5" x14ac:dyDescent="0.15">
      <c r="A347" s="65">
        <v>344</v>
      </c>
      <c r="B347" s="66">
        <f t="shared" si="10"/>
        <v>3.4835778000000001E-3</v>
      </c>
      <c r="E347" s="66">
        <f t="shared" si="11"/>
        <v>3.4835778000000001E-3</v>
      </c>
    </row>
    <row r="348" spans="1:5" x14ac:dyDescent="0.15">
      <c r="A348" s="65">
        <v>345</v>
      </c>
      <c r="B348" s="66">
        <f t="shared" si="10"/>
        <v>3.4752441999999998E-3</v>
      </c>
      <c r="E348" s="66">
        <f t="shared" si="11"/>
        <v>3.4752441999999998E-3</v>
      </c>
    </row>
    <row r="349" spans="1:5" x14ac:dyDescent="0.15">
      <c r="A349" s="65">
        <v>346</v>
      </c>
      <c r="B349" s="66">
        <f t="shared" si="10"/>
        <v>3.4669594000000001E-3</v>
      </c>
      <c r="E349" s="66">
        <f t="shared" si="11"/>
        <v>3.4669594000000001E-3</v>
      </c>
    </row>
    <row r="350" spans="1:5" x14ac:dyDescent="0.15">
      <c r="A350" s="65">
        <v>347</v>
      </c>
      <c r="B350" s="66">
        <f t="shared" si="10"/>
        <v>3.4587228999999999E-3</v>
      </c>
      <c r="E350" s="66">
        <f t="shared" si="11"/>
        <v>3.4587228999999999E-3</v>
      </c>
    </row>
    <row r="351" spans="1:5" x14ac:dyDescent="0.15">
      <c r="A351" s="65">
        <v>348</v>
      </c>
      <c r="B351" s="66">
        <f t="shared" si="10"/>
        <v>3.4505342E-3</v>
      </c>
      <c r="E351" s="66">
        <f t="shared" si="11"/>
        <v>3.4505342E-3</v>
      </c>
    </row>
    <row r="352" spans="1:5" x14ac:dyDescent="0.15">
      <c r="A352" s="65">
        <v>349</v>
      </c>
      <c r="B352" s="66">
        <f t="shared" si="10"/>
        <v>3.4423930999999998E-3</v>
      </c>
      <c r="E352" s="66">
        <f t="shared" si="11"/>
        <v>3.4423930999999998E-3</v>
      </c>
    </row>
    <row r="353" spans="1:5" x14ac:dyDescent="0.15">
      <c r="A353" s="65">
        <v>350</v>
      </c>
      <c r="B353" s="66">
        <f t="shared" si="10"/>
        <v>3.434299E-3</v>
      </c>
      <c r="E353" s="66">
        <f t="shared" si="11"/>
        <v>3.434299E-3</v>
      </c>
    </row>
    <row r="354" spans="1:5" x14ac:dyDescent="0.15">
      <c r="A354" s="65">
        <v>351</v>
      </c>
      <c r="B354" s="66">
        <f t="shared" si="10"/>
        <v>3.4262515000000001E-3</v>
      </c>
      <c r="E354" s="66">
        <f t="shared" si="11"/>
        <v>3.4262515000000001E-3</v>
      </c>
    </row>
    <row r="355" spans="1:5" x14ac:dyDescent="0.15">
      <c r="A355" s="65">
        <v>352</v>
      </c>
      <c r="B355" s="66">
        <f t="shared" si="10"/>
        <v>3.4182504E-3</v>
      </c>
      <c r="E355" s="66">
        <f t="shared" si="11"/>
        <v>3.4182504E-3</v>
      </c>
    </row>
    <row r="356" spans="1:5" x14ac:dyDescent="0.15">
      <c r="A356" s="65">
        <v>353</v>
      </c>
      <c r="B356" s="66">
        <f t="shared" si="10"/>
        <v>3.4102950999999999E-3</v>
      </c>
      <c r="E356" s="66">
        <f t="shared" si="11"/>
        <v>3.4102950999999999E-3</v>
      </c>
    </row>
    <row r="357" spans="1:5" x14ac:dyDescent="0.15">
      <c r="A357" s="65">
        <v>354</v>
      </c>
      <c r="B357" s="66">
        <f t="shared" si="10"/>
        <v>3.4023853000000001E-3</v>
      </c>
      <c r="E357" s="66">
        <f t="shared" si="11"/>
        <v>3.4023853000000001E-3</v>
      </c>
    </row>
    <row r="358" spans="1:5" x14ac:dyDescent="0.15">
      <c r="A358" s="65">
        <v>355</v>
      </c>
      <c r="B358" s="66">
        <f t="shared" si="10"/>
        <v>3.3945206E-3</v>
      </c>
      <c r="E358" s="66">
        <f t="shared" si="11"/>
        <v>3.3945206E-3</v>
      </c>
    </row>
    <row r="359" spans="1:5" x14ac:dyDescent="0.15">
      <c r="A359" s="65">
        <v>356</v>
      </c>
      <c r="B359" s="66">
        <f t="shared" si="10"/>
        <v>3.3867007000000001E-3</v>
      </c>
      <c r="E359" s="66">
        <f t="shared" si="11"/>
        <v>3.3867007000000001E-3</v>
      </c>
    </row>
    <row r="360" spans="1:5" x14ac:dyDescent="0.15">
      <c r="A360" s="65">
        <v>357</v>
      </c>
      <c r="B360" s="66">
        <f t="shared" si="10"/>
        <v>3.3789251000000001E-3</v>
      </c>
      <c r="E360" s="66">
        <f t="shared" si="11"/>
        <v>3.3789251000000001E-3</v>
      </c>
    </row>
    <row r="361" spans="1:5" x14ac:dyDescent="0.15">
      <c r="A361" s="65">
        <v>358</v>
      </c>
      <c r="B361" s="66">
        <f t="shared" si="10"/>
        <v>3.3711933999999999E-3</v>
      </c>
      <c r="E361" s="66">
        <f t="shared" si="11"/>
        <v>3.3711933999999999E-3</v>
      </c>
    </row>
    <row r="362" spans="1:5" x14ac:dyDescent="0.15">
      <c r="A362" s="65">
        <v>359</v>
      </c>
      <c r="B362" s="66">
        <f t="shared" si="10"/>
        <v>3.3635053999999998E-3</v>
      </c>
      <c r="E362" s="66">
        <f t="shared" si="11"/>
        <v>3.3635053999999998E-3</v>
      </c>
    </row>
    <row r="363" spans="1:5" x14ac:dyDescent="0.15">
      <c r="A363" s="65">
        <v>360</v>
      </c>
      <c r="B363" s="66">
        <f t="shared" si="10"/>
        <v>3.3558606000000002E-3</v>
      </c>
      <c r="E363" s="66">
        <f t="shared" si="11"/>
        <v>3.3558606000000002E-3</v>
      </c>
    </row>
  </sheetData>
  <sheetProtection algorithmName="SHA-512" hashValue="PGnOevLz/ZU6P8WMAoEWnsTvbpqz7IWoaCufIoAYu5ZhJezkXVKf4KbSBLYl920Y7FCE50ckpI3m4nNDT2Ne4A==" saltValue="rFx2o8LK5hI415AejUgiAA==" spinCount="100000" sheet="1" selectLockedCells="1"/>
  <mergeCells count="1">
    <mergeCell ref="A1:A2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入力フォーム</vt:lpstr>
      <vt:lpstr>互助一部繰上償還申出書</vt:lpstr>
      <vt:lpstr>計算用</vt:lpstr>
      <vt:lpstr>賦金率表</vt:lpstr>
      <vt:lpstr>計算用!Print_Area</vt:lpstr>
      <vt:lpstr>互助一部繰上償還申出書!Print_Area</vt:lpstr>
      <vt:lpstr>入力フォーム!Print_Area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ほうえい</dc:creator>
  <cp:lastModifiedBy>福利課009</cp:lastModifiedBy>
  <cp:lastPrinted>2022-04-19T04:31:27Z</cp:lastPrinted>
  <dcterms:created xsi:type="dcterms:W3CDTF">2007-09-26T07:27:54Z</dcterms:created>
  <dcterms:modified xsi:type="dcterms:W3CDTF">2026-10-09T06:39:01Z</dcterms:modified>
</cp:coreProperties>
</file>