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hukuri\share-hukuri\6.給付班\０９ 様式\01_様式集\"/>
    </mc:Choice>
  </mc:AlternateContent>
  <xr:revisionPtr revIDLastSave="0" documentId="13_ncr:1_{1FB36419-94AE-4E8A-A905-BE9CF826CF75}" xr6:coauthVersionLast="47" xr6:coauthVersionMax="47" xr10:uidLastSave="{00000000-0000-0000-0000-000000000000}"/>
  <workbookProtection workbookAlgorithmName="SHA-512" workbookHashValue="m19PraT0Is2QfQDnRPVdLI6vAiQb7U+2VLA9+km1BrOnKDvEkwZ9BjYZ2tqwY4PXiGTZAEDRb8BEDB1iMcQVZg==" workbookSaltValue="EbOHD88g/u1ETrzSybWUew==" workbookSpinCount="100000" lockStructure="1"/>
  <bookViews>
    <workbookView xWindow="4710" yWindow="150" windowWidth="16050" windowHeight="15480" xr2:uid="{00000000-000D-0000-FFFF-FFFF00000000}"/>
  </bookViews>
  <sheets>
    <sheet name="様式" sheetId="17" r:id="rId1"/>
    <sheet name="メンテ" sheetId="18" state="hidden" r:id="rId2"/>
    <sheet name="メンテ２" sheetId="21" state="hidden" r:id="rId3"/>
  </sheets>
  <definedNames>
    <definedName name="_Regression_Int" hidden="1">1</definedName>
    <definedName name="\a">#REF!</definedName>
    <definedName name="\b">#REF!</definedName>
    <definedName name="\c">#REF!</definedName>
    <definedName name="\d">#REF!</definedName>
    <definedName name="\e">#REF!</definedName>
    <definedName name="_xlnm.Print_Area" localSheetId="0">様式!$A$1:$W$38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14" i="21" l="1"/>
  <c r="AA14" i="21"/>
  <c r="Z14" i="21"/>
  <c r="O14" i="21"/>
  <c r="N14" i="21"/>
  <c r="M14" i="21"/>
  <c r="M15" i="21"/>
  <c r="B50" i="18" l="1"/>
  <c r="AB5" i="21" l="1"/>
  <c r="AA5" i="21"/>
  <c r="Z5" i="21"/>
  <c r="O5" i="21"/>
  <c r="N5" i="21"/>
  <c r="M5" i="21"/>
  <c r="Y9" i="21" l="1"/>
  <c r="X9" i="21"/>
  <c r="W9" i="21"/>
  <c r="L9" i="21"/>
  <c r="K9" i="21"/>
  <c r="J9" i="21"/>
  <c r="AB15" i="21"/>
  <c r="AA15" i="21"/>
  <c r="Z15" i="21"/>
  <c r="O15" i="21"/>
  <c r="N15" i="21"/>
  <c r="AB19" i="21"/>
  <c r="AA19" i="21"/>
  <c r="Z19" i="21"/>
  <c r="N19" i="21"/>
  <c r="M19" i="21"/>
  <c r="O19" i="21"/>
  <c r="X4" i="21"/>
  <c r="Y4" i="21"/>
  <c r="W4" i="21"/>
  <c r="AB6" i="21"/>
  <c r="AA6" i="21"/>
  <c r="Z6" i="21"/>
  <c r="O6" i="21"/>
  <c r="N6" i="21"/>
  <c r="M6" i="21"/>
  <c r="O3" i="21"/>
  <c r="N3" i="21"/>
  <c r="M3" i="21"/>
  <c r="AB3" i="21" l="1"/>
  <c r="AA3" i="21"/>
  <c r="Z3" i="21"/>
  <c r="Y3" i="21"/>
  <c r="X3" i="21"/>
  <c r="W3" i="21"/>
  <c r="V3" i="21"/>
  <c r="U3" i="21"/>
  <c r="T3" i="21"/>
  <c r="S3" i="21"/>
  <c r="R3" i="21"/>
  <c r="Q3" i="21"/>
  <c r="B19" i="17" l="1"/>
  <c r="G20" i="17"/>
  <c r="A84" i="18" l="1"/>
  <c r="A76" i="18"/>
  <c r="D51" i="18" l="1"/>
  <c r="D52" i="18"/>
  <c r="D53" i="18"/>
  <c r="D54" i="18"/>
  <c r="D55" i="18"/>
  <c r="D56" i="18"/>
  <c r="D57" i="18"/>
  <c r="D58" i="18"/>
  <c r="D59" i="18"/>
  <c r="D50" i="18"/>
  <c r="B7" i="18" l="1"/>
  <c r="B1" i="18"/>
  <c r="L23" i="17"/>
  <c r="D37" i="18"/>
  <c r="B10" i="18" l="1"/>
  <c r="B11" i="18" s="1"/>
  <c r="I39" i="18"/>
  <c r="D39" i="18" s="1"/>
  <c r="B56" i="18"/>
  <c r="B57" i="18"/>
  <c r="B58" i="18"/>
  <c r="B55" i="18"/>
  <c r="A34" i="18"/>
  <c r="A35" i="18" s="1"/>
  <c r="AB2" i="21" l="1"/>
  <c r="AA2" i="21"/>
  <c r="Z2" i="21"/>
  <c r="Y2" i="21"/>
  <c r="X2" i="21"/>
  <c r="W2" i="21"/>
  <c r="V2" i="21"/>
  <c r="U2" i="21"/>
  <c r="T2" i="21"/>
  <c r="S2" i="21"/>
  <c r="R2" i="21"/>
  <c r="Q2" i="21"/>
  <c r="P2" i="21"/>
  <c r="O2" i="21"/>
  <c r="N2" i="21"/>
  <c r="M2" i="21"/>
  <c r="L2" i="21"/>
  <c r="K2" i="21"/>
  <c r="J2" i="21"/>
  <c r="I2" i="21"/>
  <c r="H2" i="21"/>
  <c r="G2" i="21"/>
  <c r="F2" i="21"/>
  <c r="E2" i="21"/>
  <c r="D2" i="21"/>
  <c r="C2" i="21"/>
  <c r="A21" i="17" l="1"/>
  <c r="L21" i="17" s="1"/>
  <c r="A22" i="17" s="1"/>
  <c r="L22" i="17" s="1"/>
  <c r="A23" i="17" s="1"/>
  <c r="A24" i="17" s="1"/>
  <c r="A10" i="17"/>
  <c r="A11" i="17"/>
  <c r="A12" i="17"/>
  <c r="A13" i="17"/>
  <c r="A15" i="17"/>
  <c r="A16" i="17"/>
  <c r="A17" i="17"/>
  <c r="A18" i="17"/>
  <c r="A20" i="17"/>
  <c r="A14" i="17"/>
  <c r="A19" i="17"/>
  <c r="A9" i="17"/>
  <c r="A25" i="17" l="1"/>
  <c r="A26" i="17" s="1"/>
  <c r="L26" i="17"/>
  <c r="A28" i="17" s="1"/>
  <c r="L28" i="17" s="1"/>
  <c r="B3" i="18" l="1"/>
  <c r="C3" i="18"/>
  <c r="B5" i="18" l="1"/>
  <c r="B6" i="18" s="1"/>
  <c r="B8" i="18" s="1"/>
  <c r="B9" i="18" s="1"/>
  <c r="B34" i="18" l="1"/>
  <c r="C34" i="18"/>
  <c r="G12" i="17" s="1"/>
  <c r="B41" i="18"/>
  <c r="D41" i="18" s="1"/>
  <c r="G21" i="17" s="1"/>
  <c r="D34" i="18" l="1"/>
  <c r="D35" i="18" s="1"/>
  <c r="B43" i="18" s="1"/>
  <c r="D43" i="18" s="1"/>
  <c r="D45" i="18" s="1"/>
  <c r="R21" i="17" s="1"/>
  <c r="B42" i="18"/>
  <c r="D42" i="18" s="1"/>
  <c r="D47" i="18" l="1"/>
  <c r="G22" i="17" s="1"/>
  <c r="T7" i="17"/>
  <c r="T5" i="17" s="1"/>
</calcChain>
</file>

<file path=xl/sharedStrings.xml><?xml version="1.0" encoding="utf-8"?>
<sst xmlns="http://schemas.openxmlformats.org/spreadsheetml/2006/main" count="154" uniqueCount="145">
  <si>
    <t>組合員氏名</t>
    <rPh sb="0" eb="3">
      <t>クミアイイン</t>
    </rPh>
    <rPh sb="3" eb="5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</si>
  <si>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</si>
  <si>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</si>
  <si>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</si>
  <si>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</si>
  <si>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公立岡山</t>
    <rPh sb="0" eb="2">
      <t>コウリツ</t>
    </rPh>
    <rPh sb="2" eb="4">
      <t>オカヤマ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</si>
  <si>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</si>
  <si>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</si>
  <si>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未就学</t>
    <rPh sb="0" eb="3">
      <t>ミシュウガク</t>
    </rPh>
    <phoneticPr fontId="1"/>
  </si>
  <si>
    <t>小学１年</t>
    <rPh sb="0" eb="2">
      <t>ショウガク</t>
    </rPh>
    <rPh sb="3" eb="4">
      <t>ネン</t>
    </rPh>
    <phoneticPr fontId="1"/>
  </si>
  <si>
    <t>小学２年</t>
    <rPh sb="0" eb="2">
      <t>ショウガク</t>
    </rPh>
    <rPh sb="3" eb="4">
      <t>ネン</t>
    </rPh>
    <phoneticPr fontId="1"/>
  </si>
  <si>
    <t>小学３年</t>
    <rPh sb="0" eb="2">
      <t>ショウガク</t>
    </rPh>
    <rPh sb="3" eb="4">
      <t>ネン</t>
    </rPh>
    <phoneticPr fontId="1"/>
  </si>
  <si>
    <t>小学４年</t>
    <rPh sb="0" eb="2">
      <t>ショウガク</t>
    </rPh>
    <rPh sb="3" eb="4">
      <t>ネン</t>
    </rPh>
    <phoneticPr fontId="1"/>
  </si>
  <si>
    <t>小学５年</t>
    <rPh sb="0" eb="2">
      <t>ショウガク</t>
    </rPh>
    <rPh sb="3" eb="4">
      <t>ネン</t>
    </rPh>
    <phoneticPr fontId="1"/>
  </si>
  <si>
    <t>小学６年</t>
    <rPh sb="0" eb="2">
      <t>ショウガク</t>
    </rPh>
    <rPh sb="3" eb="4">
      <t>ネン</t>
    </rPh>
    <phoneticPr fontId="1"/>
  </si>
  <si>
    <t>中学１年</t>
    <rPh sb="0" eb="2">
      <t>チュウガク</t>
    </rPh>
    <rPh sb="3" eb="4">
      <t>ネン</t>
    </rPh>
    <phoneticPr fontId="1"/>
  </si>
  <si>
    <t>中学２年</t>
    <rPh sb="0" eb="2">
      <t>チュウガク</t>
    </rPh>
    <rPh sb="3" eb="4">
      <t>ネン</t>
    </rPh>
    <phoneticPr fontId="1"/>
  </si>
  <si>
    <t>中学３年</t>
    <rPh sb="0" eb="2">
      <t>チュウガク</t>
    </rPh>
    <rPh sb="3" eb="4">
      <t>ネン</t>
    </rPh>
    <phoneticPr fontId="1"/>
  </si>
  <si>
    <t>高校１年</t>
    <rPh sb="0" eb="2">
      <t>コウコウ</t>
    </rPh>
    <rPh sb="3" eb="4">
      <t>ネン</t>
    </rPh>
    <phoneticPr fontId="1"/>
  </si>
  <si>
    <t>高校２年</t>
    <rPh sb="0" eb="2">
      <t>コウコウ</t>
    </rPh>
    <rPh sb="3" eb="4">
      <t>ネン</t>
    </rPh>
    <phoneticPr fontId="1"/>
  </si>
  <si>
    <t>高校３年</t>
    <rPh sb="0" eb="2">
      <t>コウコウ</t>
    </rPh>
    <rPh sb="3" eb="4">
      <t>ネン</t>
    </rPh>
    <phoneticPr fontId="1"/>
  </si>
  <si>
    <t>受診年月日</t>
    <rPh sb="0" eb="2">
      <t>ジュシン</t>
    </rPh>
    <rPh sb="2" eb="5">
      <t>ネンガッピ</t>
    </rPh>
    <phoneticPr fontId="1"/>
  </si>
  <si>
    <t>その他</t>
    <rPh sb="2" eb="3">
      <t>タ</t>
    </rPh>
    <phoneticPr fontId="1"/>
  </si>
  <si>
    <t>受診年月日の4/1</t>
    <rPh sb="0" eb="2">
      <t>ジュシン</t>
    </rPh>
    <rPh sb="2" eb="5">
      <t>ネンガッピ</t>
    </rPh>
    <phoneticPr fontId="1"/>
  </si>
  <si>
    <t>月</t>
    <rPh sb="0" eb="1">
      <t>ツキ</t>
    </rPh>
    <phoneticPr fontId="1"/>
  </si>
  <si>
    <t>生年月日</t>
    <rPh sb="0" eb="2">
      <t>セイネン</t>
    </rPh>
    <rPh sb="2" eb="4">
      <t>ガッピ</t>
    </rPh>
    <phoneticPr fontId="1"/>
  </si>
  <si>
    <t>4/1時点年齢</t>
    <rPh sb="3" eb="5">
      <t>ジテン</t>
    </rPh>
    <rPh sb="5" eb="7">
      <t>ネンレイ</t>
    </rPh>
    <phoneticPr fontId="1"/>
  </si>
  <si>
    <t>岡山市</t>
    <phoneticPr fontId="1"/>
  </si>
  <si>
    <t>倉敷市</t>
    <phoneticPr fontId="1"/>
  </si>
  <si>
    <t>津山市</t>
    <phoneticPr fontId="1"/>
  </si>
  <si>
    <t>玉野市</t>
    <phoneticPr fontId="1"/>
  </si>
  <si>
    <t>笠岡市</t>
    <phoneticPr fontId="1"/>
  </si>
  <si>
    <t>井原市</t>
    <phoneticPr fontId="1"/>
  </si>
  <si>
    <t>総社市</t>
    <phoneticPr fontId="1"/>
  </si>
  <si>
    <t>高梁市</t>
    <phoneticPr fontId="1"/>
  </si>
  <si>
    <t>新見市</t>
    <phoneticPr fontId="1"/>
  </si>
  <si>
    <t>備前市</t>
    <phoneticPr fontId="1"/>
  </si>
  <si>
    <t>瀬戸内市</t>
    <phoneticPr fontId="1"/>
  </si>
  <si>
    <t>赤磐市</t>
    <phoneticPr fontId="1"/>
  </si>
  <si>
    <t>真庭市</t>
    <phoneticPr fontId="1"/>
  </si>
  <si>
    <t>美作市</t>
    <phoneticPr fontId="1"/>
  </si>
  <si>
    <t>浅口市</t>
    <phoneticPr fontId="1"/>
  </si>
  <si>
    <t>和気町</t>
    <phoneticPr fontId="1"/>
  </si>
  <si>
    <t>早島町</t>
    <phoneticPr fontId="1"/>
  </si>
  <si>
    <t>里庄町</t>
    <phoneticPr fontId="1"/>
  </si>
  <si>
    <t>矢掛町</t>
    <phoneticPr fontId="1"/>
  </si>
  <si>
    <t>新庄村</t>
    <phoneticPr fontId="1"/>
  </si>
  <si>
    <t>鏡野町</t>
    <phoneticPr fontId="1"/>
  </si>
  <si>
    <t>勝央町</t>
    <phoneticPr fontId="1"/>
  </si>
  <si>
    <t>奈義町</t>
    <phoneticPr fontId="1"/>
  </si>
  <si>
    <t>西粟倉村</t>
    <phoneticPr fontId="1"/>
  </si>
  <si>
    <t>久米南町</t>
    <phoneticPr fontId="1"/>
  </si>
  <si>
    <t>美咲町</t>
    <phoneticPr fontId="1"/>
  </si>
  <si>
    <t>吉備中央町</t>
    <phoneticPr fontId="1"/>
  </si>
  <si>
    <t>市町村</t>
    <rPh sb="0" eb="3">
      <t>シチョウソン</t>
    </rPh>
    <phoneticPr fontId="1"/>
  </si>
  <si>
    <t>療養者氏名</t>
    <rPh sb="0" eb="3">
      <t>リョウヨウシャ</t>
    </rPh>
    <rPh sb="3" eb="5">
      <t>シメイ</t>
    </rPh>
    <phoneticPr fontId="1"/>
  </si>
  <si>
    <t>～</t>
    <phoneticPr fontId="1"/>
  </si>
  <si>
    <t>療養期間</t>
    <rPh sb="0" eb="2">
      <t>リョウヨウ</t>
    </rPh>
    <rPh sb="2" eb="4">
      <t>キカン</t>
    </rPh>
    <phoneticPr fontId="1"/>
  </si>
  <si>
    <t>医療機関名</t>
    <rPh sb="0" eb="2">
      <t>イリョウ</t>
    </rPh>
    <rPh sb="2" eb="5">
      <t>キカンメイ</t>
    </rPh>
    <phoneticPr fontId="1"/>
  </si>
  <si>
    <t>療養者　生年月日</t>
    <rPh sb="0" eb="3">
      <t>リョウヨウシャ</t>
    </rPh>
    <rPh sb="4" eb="6">
      <t>セイネン</t>
    </rPh>
    <rPh sb="6" eb="8">
      <t>ガッピ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</si>
  <si>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</si>
  <si>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療養に要した費用</t>
    <rPh sb="0" eb="2">
      <t>リョウヨウ</t>
    </rPh>
    <rPh sb="3" eb="4">
      <t>ヨウ</t>
    </rPh>
    <rPh sb="6" eb="8">
      <t>ヒヨウ</t>
    </rPh>
    <phoneticPr fontId="1"/>
  </si>
  <si>
    <t>初診年月日</t>
    <rPh sb="0" eb="2">
      <t>ショシン</t>
    </rPh>
    <rPh sb="2" eb="5">
      <t>ネンガッピ</t>
    </rPh>
    <phoneticPr fontId="1"/>
  </si>
  <si>
    <t>入院／通院</t>
    <rPh sb="0" eb="2">
      <t>ニュウイン</t>
    </rPh>
    <rPh sb="3" eb="5">
      <t>ツウイン</t>
    </rPh>
    <phoneticPr fontId="1"/>
  </si>
  <si>
    <t>家族療養費・同附加金（共済）</t>
    <rPh sb="0" eb="2">
      <t>カゾク</t>
    </rPh>
    <rPh sb="2" eb="5">
      <t>リョウヨウヒ</t>
    </rPh>
    <rPh sb="6" eb="7">
      <t>ドウ</t>
    </rPh>
    <rPh sb="7" eb="10">
      <t>フカキン</t>
    </rPh>
    <rPh sb="11" eb="13">
      <t>キョウサイ</t>
    </rPh>
    <phoneticPr fontId="1"/>
  </si>
  <si>
    <t>高額療養費（共済）</t>
    <rPh sb="0" eb="2">
      <t>コウガク</t>
    </rPh>
    <rPh sb="2" eb="5">
      <t>リョウヨウヒ</t>
    </rPh>
    <rPh sb="6" eb="8">
      <t>キョウサイ</t>
    </rPh>
    <phoneticPr fontId="1"/>
  </si>
  <si>
    <t>療養補助金（互助）</t>
    <rPh sb="0" eb="2">
      <t>リョウヨウ</t>
    </rPh>
    <rPh sb="2" eb="5">
      <t>ホジョキン</t>
    </rPh>
    <rPh sb="6" eb="8">
      <t>ゴジョ</t>
    </rPh>
    <phoneticPr fontId="1"/>
  </si>
  <si>
    <t>請求書</t>
    <rPh sb="0" eb="3">
      <t>セイキュウショ</t>
    </rPh>
    <phoneticPr fontId="1"/>
  </si>
  <si>
    <t>所属所受付印</t>
    <rPh sb="0" eb="2">
      <t>ショゾク</t>
    </rPh>
    <rPh sb="2" eb="3">
      <t>ショ</t>
    </rPh>
    <rPh sb="3" eb="4">
      <t>ウ</t>
    </rPh>
    <rPh sb="4" eb="5">
      <t>ツ</t>
    </rPh>
    <rPh sb="5" eb="6">
      <t>イン</t>
    </rPh>
    <phoneticPr fontId="1"/>
  </si>
  <si>
    <t>所属所コード</t>
    <rPh sb="0" eb="2">
      <t>ショゾク</t>
    </rPh>
    <rPh sb="2" eb="3">
      <t>ショ</t>
    </rPh>
    <phoneticPr fontId="1"/>
  </si>
  <si>
    <t>所属所住所</t>
    <rPh sb="0" eb="2">
      <t>ショゾク</t>
    </rPh>
    <rPh sb="2" eb="3">
      <t>ショ</t>
    </rPh>
    <rPh sb="3" eb="5">
      <t>ジュウショ</t>
    </rPh>
    <phoneticPr fontId="1"/>
  </si>
  <si>
    <t>上記のとおり請求します。</t>
    <rPh sb="0" eb="2">
      <t>ジョウキ</t>
    </rPh>
    <rPh sb="6" eb="8">
      <t>セイキュウ</t>
    </rPh>
    <phoneticPr fontId="1"/>
  </si>
  <si>
    <t xml:space="preserve"> （一財）岡山県教育職員互助組合理事長　殿</t>
    <rPh sb="2" eb="4">
      <t>イチザイ</t>
    </rPh>
    <rPh sb="5" eb="7">
      <t>オカヤマ</t>
    </rPh>
    <rPh sb="7" eb="8">
      <t>ケン</t>
    </rPh>
    <rPh sb="8" eb="10">
      <t>キョウイク</t>
    </rPh>
    <rPh sb="10" eb="12">
      <t>ショクイン</t>
    </rPh>
    <rPh sb="12" eb="14">
      <t>ゴジョ</t>
    </rPh>
    <rPh sb="14" eb="16">
      <t>クミアイ</t>
    </rPh>
    <rPh sb="16" eb="19">
      <t>リジチョウ</t>
    </rPh>
    <phoneticPr fontId="1"/>
  </si>
  <si>
    <t>組合員（会員）住所</t>
    <rPh sb="0" eb="3">
      <t>クミアイイン</t>
    </rPh>
    <rPh sb="4" eb="6">
      <t>カイイン</t>
    </rPh>
    <rPh sb="7" eb="9">
      <t>ジュウショ</t>
    </rPh>
    <phoneticPr fontId="1"/>
  </si>
  <si>
    <t>組合員（会員）氏名</t>
    <rPh sb="0" eb="3">
      <t>クミアイイン</t>
    </rPh>
    <rPh sb="4" eb="6">
      <t>カイイン</t>
    </rPh>
    <rPh sb="7" eb="9">
      <t>シメイ</t>
    </rPh>
    <rPh sb="8" eb="9">
      <t>メイ</t>
    </rPh>
    <phoneticPr fontId="1"/>
  </si>
  <si>
    <t>療養費</t>
    <rPh sb="0" eb="3">
      <t>リョウヨウヒ</t>
    </rPh>
    <phoneticPr fontId="1"/>
  </si>
  <si>
    <r>
      <rPr>
        <sz val="10"/>
        <color theme="1"/>
        <rFont val="メイリオ"/>
        <family val="3"/>
        <charset val="128"/>
      </rPr>
      <t>公務災害・通勤災害　</t>
    </r>
    <r>
      <rPr>
        <b/>
        <sz val="10"/>
        <color theme="1"/>
        <rFont val="メイリオ"/>
        <family val="3"/>
        <charset val="128"/>
      </rPr>
      <t>非該当</t>
    </r>
    <r>
      <rPr>
        <sz val="10"/>
        <color theme="1"/>
        <rFont val="メイリオ"/>
        <family val="3"/>
        <charset val="128"/>
      </rPr>
      <t>　の確認</t>
    </r>
    <r>
      <rPr>
        <sz val="9"/>
        <color theme="1"/>
        <rFont val="メイリオ"/>
        <family val="3"/>
        <charset val="128"/>
      </rPr>
      <t xml:space="preserve">
</t>
    </r>
    <r>
      <rPr>
        <sz val="6"/>
        <color rgb="FFFF0000"/>
        <rFont val="メイリオ"/>
        <family val="3"/>
        <charset val="128"/>
      </rPr>
      <t>公務災害・通勤災害に　</t>
    </r>
    <r>
      <rPr>
        <b/>
        <sz val="6"/>
        <color rgb="FFFF0000"/>
        <rFont val="メイリオ"/>
        <family val="3"/>
        <charset val="128"/>
      </rPr>
      <t>該当　</t>
    </r>
    <r>
      <rPr>
        <sz val="6"/>
        <color rgb="FFFF0000"/>
        <rFont val="メイリオ"/>
        <family val="3"/>
        <charset val="128"/>
      </rPr>
      <t>する場合、療養費等の支給対象外となります。</t>
    </r>
    <rPh sb="0" eb="2">
      <t>コウム</t>
    </rPh>
    <rPh sb="2" eb="4">
      <t>サイガイ</t>
    </rPh>
    <rPh sb="5" eb="7">
      <t>ツウキン</t>
    </rPh>
    <rPh sb="7" eb="9">
      <t>サイガイ</t>
    </rPh>
    <rPh sb="8" eb="9">
      <t>ガイ</t>
    </rPh>
    <rPh sb="10" eb="13">
      <t>ヒガイトウ</t>
    </rPh>
    <rPh sb="15" eb="17">
      <t>カクニン</t>
    </rPh>
    <rPh sb="18" eb="20">
      <t>コウム</t>
    </rPh>
    <rPh sb="20" eb="22">
      <t>サイガイ</t>
    </rPh>
    <rPh sb="23" eb="25">
      <t>ツウキン</t>
    </rPh>
    <rPh sb="25" eb="27">
      <t>サイガイ</t>
    </rPh>
    <rPh sb="29" eb="31">
      <t>ガイトウ</t>
    </rPh>
    <rPh sb="34" eb="36">
      <t>バアイ</t>
    </rPh>
    <rPh sb="37" eb="40">
      <t>リョウヨウヒ</t>
    </rPh>
    <rPh sb="40" eb="41">
      <t>トウ</t>
    </rPh>
    <rPh sb="42" eb="44">
      <t>シキュウ</t>
    </rPh>
    <rPh sb="44" eb="47">
      <t>タイショウガイ</t>
    </rPh>
    <phoneticPr fontId="1"/>
  </si>
  <si>
    <t>療養費付加金（自己負担額-25,000円)(100円未満切り捨て）</t>
    <rPh sb="0" eb="3">
      <t>リョウヨウヒ</t>
    </rPh>
    <rPh sb="3" eb="6">
      <t>フカキン</t>
    </rPh>
    <rPh sb="7" eb="9">
      <t>ジコ</t>
    </rPh>
    <rPh sb="9" eb="12">
      <t>フタンガク</t>
    </rPh>
    <rPh sb="19" eb="20">
      <t>エン</t>
    </rPh>
    <phoneticPr fontId="1"/>
  </si>
  <si>
    <t>入院</t>
    <rPh sb="0" eb="2">
      <t>ニュウイン</t>
    </rPh>
    <phoneticPr fontId="1"/>
  </si>
  <si>
    <t>通院</t>
    <rPh sb="0" eb="2">
      <t>ツウイン</t>
    </rPh>
    <phoneticPr fontId="1"/>
  </si>
  <si>
    <t>療養に要した費用</t>
    <rPh sb="0" eb="2">
      <t>リョウヨウ</t>
    </rPh>
    <rPh sb="3" eb="4">
      <t>ヨウ</t>
    </rPh>
    <rPh sb="6" eb="8">
      <t>ヒヨウ</t>
    </rPh>
    <phoneticPr fontId="1"/>
  </si>
  <si>
    <t>計算のベース</t>
    <rPh sb="0" eb="2">
      <t>ケイサン</t>
    </rPh>
    <phoneticPr fontId="1"/>
  </si>
  <si>
    <t>療養日時点の住民票がある市町村</t>
    <rPh sb="0" eb="2">
      <t>リョウヨウ</t>
    </rPh>
    <rPh sb="2" eb="3">
      <t>ビ</t>
    </rPh>
    <rPh sb="3" eb="5">
      <t>ジテン</t>
    </rPh>
    <rPh sb="6" eb="9">
      <t>ジュウミンヒョウ</t>
    </rPh>
    <rPh sb="12" eb="15">
      <t>シチョウソン</t>
    </rPh>
    <phoneticPr fontId="1"/>
  </si>
  <si>
    <t>弾性ストッキング1着（片足用以外）</t>
    <rPh sb="0" eb="2">
      <t>ダンセイ</t>
    </rPh>
    <rPh sb="9" eb="10">
      <t>チャク</t>
    </rPh>
    <rPh sb="11" eb="13">
      <t>カタアシ</t>
    </rPh>
    <rPh sb="13" eb="14">
      <t>ヨウ</t>
    </rPh>
    <rPh sb="14" eb="16">
      <t>イガイ</t>
    </rPh>
    <phoneticPr fontId="1"/>
  </si>
  <si>
    <t>弾性ストッキング1着（片足用）</t>
    <rPh sb="0" eb="2">
      <t>ダンセイ</t>
    </rPh>
    <rPh sb="9" eb="10">
      <t>チャク</t>
    </rPh>
    <rPh sb="11" eb="13">
      <t>カタアシ</t>
    </rPh>
    <rPh sb="13" eb="14">
      <t>ヨウ</t>
    </rPh>
    <phoneticPr fontId="1"/>
  </si>
  <si>
    <t>弾性スリーブ1着</t>
    <rPh sb="0" eb="2">
      <t>ダンセイ</t>
    </rPh>
    <rPh sb="7" eb="8">
      <t>チャク</t>
    </rPh>
    <phoneticPr fontId="1"/>
  </si>
  <si>
    <t>弾性グローブ1着</t>
    <rPh sb="0" eb="2">
      <t>ダンセイ</t>
    </rPh>
    <rPh sb="7" eb="8">
      <t>チャク</t>
    </rPh>
    <phoneticPr fontId="1"/>
  </si>
  <si>
    <t>弾性ストッキング2着（片足用以外）</t>
    <rPh sb="0" eb="2">
      <t>ダンセイ</t>
    </rPh>
    <rPh sb="9" eb="10">
      <t>チャク</t>
    </rPh>
    <rPh sb="11" eb="13">
      <t>カタアシ</t>
    </rPh>
    <rPh sb="13" eb="14">
      <t>ヨウ</t>
    </rPh>
    <rPh sb="14" eb="16">
      <t>イガイ</t>
    </rPh>
    <phoneticPr fontId="1"/>
  </si>
  <si>
    <t>弾性ストッキング2着（片足用）</t>
    <rPh sb="0" eb="2">
      <t>ダンセイ</t>
    </rPh>
    <rPh sb="9" eb="10">
      <t>チャク</t>
    </rPh>
    <rPh sb="11" eb="13">
      <t>カタアシ</t>
    </rPh>
    <rPh sb="13" eb="14">
      <t>ヨウ</t>
    </rPh>
    <phoneticPr fontId="1"/>
  </si>
  <si>
    <t>弾性スリーブ2着</t>
    <rPh sb="0" eb="2">
      <t>ダンセイ</t>
    </rPh>
    <rPh sb="7" eb="8">
      <t>チャク</t>
    </rPh>
    <phoneticPr fontId="1"/>
  </si>
  <si>
    <t>弾性グローブ2着</t>
    <rPh sb="0" eb="2">
      <t>ダンセイ</t>
    </rPh>
    <rPh sb="7" eb="8">
      <t>チャク</t>
    </rPh>
    <phoneticPr fontId="1"/>
  </si>
  <si>
    <t>めがね（弱視用）</t>
    <rPh sb="4" eb="7">
      <t>ジャクシヨウ</t>
    </rPh>
    <phoneticPr fontId="1"/>
  </si>
  <si>
    <t>その他</t>
    <rPh sb="2" eb="3">
      <t>タ</t>
    </rPh>
    <phoneticPr fontId="1"/>
  </si>
  <si>
    <t>上限額</t>
    <rPh sb="0" eb="3">
      <t>ジョウゲンガク</t>
    </rPh>
    <phoneticPr fontId="1"/>
  </si>
  <si>
    <t>治療用装具購入のため</t>
    <rPh sb="0" eb="3">
      <t>チリョウヨウ</t>
    </rPh>
    <rPh sb="3" eb="5">
      <t>ソウグ</t>
    </rPh>
    <rPh sb="5" eb="7">
      <t>コウニュウ</t>
    </rPh>
    <phoneticPr fontId="1"/>
  </si>
  <si>
    <t>自己負担額（こども助成前）</t>
    <rPh sb="0" eb="2">
      <t>ジコ</t>
    </rPh>
    <rPh sb="2" eb="5">
      <t>フタンガク</t>
    </rPh>
    <rPh sb="9" eb="11">
      <t>ジョセイ</t>
    </rPh>
    <rPh sb="11" eb="12">
      <t>マエ</t>
    </rPh>
    <phoneticPr fontId="1"/>
  </si>
  <si>
    <t>自己負担額（こども助成後）</t>
    <rPh sb="0" eb="2">
      <t>ジコ</t>
    </rPh>
    <rPh sb="2" eb="5">
      <t>フタンガク</t>
    </rPh>
    <rPh sb="9" eb="11">
      <t>ジョセイ</t>
    </rPh>
    <rPh sb="11" eb="12">
      <t>ゴ</t>
    </rPh>
    <phoneticPr fontId="1"/>
  </si>
  <si>
    <t>装具の上限額</t>
    <rPh sb="0" eb="2">
      <t>ソウグ</t>
    </rPh>
    <rPh sb="3" eb="5">
      <t>ジョウゲン</t>
    </rPh>
    <rPh sb="5" eb="6">
      <t>ガク</t>
    </rPh>
    <phoneticPr fontId="1"/>
  </si>
  <si>
    <t>負担割合</t>
    <rPh sb="0" eb="2">
      <t>フタン</t>
    </rPh>
    <rPh sb="2" eb="4">
      <t>ワリアイ</t>
    </rPh>
    <phoneticPr fontId="1"/>
  </si>
  <si>
    <t>該当</t>
    <rPh sb="0" eb="2">
      <t>ガイトウ</t>
    </rPh>
    <phoneticPr fontId="1"/>
  </si>
  <si>
    <t>非該当</t>
    <rPh sb="0" eb="3">
      <t>ヒガイトウ</t>
    </rPh>
    <phoneticPr fontId="1"/>
  </si>
  <si>
    <t>柔道整復師・あん摩・マッサージ・はり・きゅうの施術を受けたため</t>
    <rPh sb="0" eb="2">
      <t>ジュウドウ</t>
    </rPh>
    <rPh sb="2" eb="5">
      <t>セイフクシ</t>
    </rPh>
    <rPh sb="8" eb="9">
      <t>マ</t>
    </rPh>
    <rPh sb="23" eb="25">
      <t>セジュツ</t>
    </rPh>
    <rPh sb="26" eb="27">
      <t>ウ</t>
    </rPh>
    <phoneticPr fontId="1"/>
  </si>
  <si>
    <t>７０歳になる年月日</t>
    <rPh sb="2" eb="3">
      <t>サイ</t>
    </rPh>
    <rPh sb="6" eb="9">
      <t>ネンガッピ</t>
    </rPh>
    <phoneticPr fontId="1"/>
  </si>
  <si>
    <t>７０歳になる年月日の翌月１日</t>
    <rPh sb="2" eb="3">
      <t>サイ</t>
    </rPh>
    <rPh sb="6" eb="9">
      <t>ネンガッピ</t>
    </rPh>
    <rPh sb="10" eb="12">
      <t>ヨクゲツ</t>
    </rPh>
    <rPh sb="13" eb="14">
      <t>ニチ</t>
    </rPh>
    <phoneticPr fontId="1"/>
  </si>
  <si>
    <t>療養費補助金（自己負担額-療養費附加金-3000円）(100円未満切り捨て）</t>
    <rPh sb="0" eb="3">
      <t>リョウヨウヒ</t>
    </rPh>
    <rPh sb="3" eb="6">
      <t>ホジョキン</t>
    </rPh>
    <rPh sb="7" eb="9">
      <t>ジコ</t>
    </rPh>
    <rPh sb="9" eb="12">
      <t>フタンガク</t>
    </rPh>
    <rPh sb="13" eb="16">
      <t>リョウヨウヒ</t>
    </rPh>
    <rPh sb="16" eb="19">
      <t>フカキン</t>
    </rPh>
    <rPh sb="24" eb="25">
      <t>エン</t>
    </rPh>
    <rPh sb="30" eb="31">
      <t>エン</t>
    </rPh>
    <rPh sb="31" eb="33">
      <t>ミマン</t>
    </rPh>
    <rPh sb="33" eb="34">
      <t>キ</t>
    </rPh>
    <rPh sb="35" eb="36">
      <t>ス</t>
    </rPh>
    <phoneticPr fontId="1"/>
  </si>
  <si>
    <t>組合員番号をＲかｒの場合には１を表示</t>
    <rPh sb="0" eb="3">
      <t>クミアイイン</t>
    </rPh>
    <rPh sb="3" eb="5">
      <t>バンゴウ</t>
    </rPh>
    <rPh sb="10" eb="12">
      <t>バアイ</t>
    </rPh>
    <rPh sb="16" eb="18">
      <t>ヒョウジ</t>
    </rPh>
    <phoneticPr fontId="1"/>
  </si>
  <si>
    <t>※１の場合、療養費補助金はゼロ表示になる</t>
    <rPh sb="3" eb="5">
      <t>バアイ</t>
    </rPh>
    <rPh sb="6" eb="9">
      <t>リョウヨウヒ</t>
    </rPh>
    <rPh sb="9" eb="12">
      <t>ホジョキン</t>
    </rPh>
    <rPh sb="15" eb="17">
      <t>ヒョウジ</t>
    </rPh>
    <phoneticPr fontId="1"/>
  </si>
  <si>
    <t>自己負担なし</t>
    <rPh sb="0" eb="2">
      <t>ジコ</t>
    </rPh>
    <rPh sb="2" eb="4">
      <t>フタン</t>
    </rPh>
    <phoneticPr fontId="1"/>
  </si>
  <si>
    <t>自己負担１割</t>
    <rPh sb="0" eb="2">
      <t>ジコ</t>
    </rPh>
    <rPh sb="2" eb="4">
      <t>フタン</t>
    </rPh>
    <rPh sb="5" eb="6">
      <t>ワリ</t>
    </rPh>
    <phoneticPr fontId="1"/>
  </si>
  <si>
    <t>療養期間の計算</t>
    <rPh sb="0" eb="2">
      <t>リョウヨウ</t>
    </rPh>
    <rPh sb="2" eb="4">
      <t>キカン</t>
    </rPh>
    <rPh sb="5" eb="7">
      <t>ケイサン</t>
    </rPh>
    <phoneticPr fontId="1"/>
  </si>
  <si>
    <t>療養日数</t>
    <rPh sb="0" eb="2">
      <t>リョウヨウ</t>
    </rPh>
    <rPh sb="2" eb="4">
      <t>ニッスウ</t>
    </rPh>
    <phoneticPr fontId="1"/>
  </si>
  <si>
    <t>他県</t>
    <rPh sb="0" eb="2">
      <t>タケン</t>
    </rPh>
    <phoneticPr fontId="1"/>
  </si>
  <si>
    <t>※欄は記入しないこと</t>
    <rPh sb="1" eb="2">
      <t>ラン</t>
    </rPh>
    <rPh sb="3" eb="5">
      <t>キニュウ</t>
    </rPh>
    <phoneticPr fontId="1"/>
  </si>
  <si>
    <t>その他（生血の使用、基準看護以外の看護　等）</t>
    <rPh sb="2" eb="3">
      <t>タ</t>
    </rPh>
    <rPh sb="4" eb="5">
      <t>ナマ</t>
    </rPh>
    <rPh sb="5" eb="6">
      <t>チ</t>
    </rPh>
    <rPh sb="7" eb="9">
      <t>シヨウ</t>
    </rPh>
    <rPh sb="10" eb="12">
      <t>キジュン</t>
    </rPh>
    <rPh sb="12" eb="14">
      <t>カンゴ</t>
    </rPh>
    <rPh sb="14" eb="16">
      <t>イガイ</t>
    </rPh>
    <rPh sb="17" eb="19">
      <t>カンゴ</t>
    </rPh>
    <rPh sb="20" eb="21">
      <t>トウ</t>
    </rPh>
    <phoneticPr fontId="1"/>
  </si>
  <si>
    <t>※　療養費
　　家族療養費</t>
    <rPh sb="2" eb="5">
      <t>リョウヨウヒ</t>
    </rPh>
    <rPh sb="8" eb="10">
      <t>カゾク</t>
    </rPh>
    <rPh sb="10" eb="13">
      <t>リョウヨウヒ</t>
    </rPh>
    <phoneticPr fontId="1"/>
  </si>
  <si>
    <t>※　療養補助金</t>
    <rPh sb="2" eb="4">
      <t>リョウヨウ</t>
    </rPh>
    <rPh sb="4" eb="7">
      <t>ホジョキン</t>
    </rPh>
    <phoneticPr fontId="1"/>
  </si>
  <si>
    <t>※　高額療養費</t>
    <rPh sb="2" eb="4">
      <t>コウガク</t>
    </rPh>
    <rPh sb="4" eb="7">
      <t>リョウヨウヒ</t>
    </rPh>
    <phoneticPr fontId="1"/>
  </si>
  <si>
    <t>傷病名</t>
    <rPh sb="0" eb="2">
      <t>ショウビョウ</t>
    </rPh>
    <rPh sb="2" eb="3">
      <t>メイ</t>
    </rPh>
    <phoneticPr fontId="1"/>
  </si>
  <si>
    <t>傷病の原因</t>
    <rPh sb="0" eb="2">
      <t>ショウビョウ</t>
    </rPh>
    <rPh sb="3" eb="5">
      <t>ゲンイン</t>
    </rPh>
    <phoneticPr fontId="1"/>
  </si>
  <si>
    <t>所属所名</t>
    <rPh sb="0" eb="2">
      <t>ショゾク</t>
    </rPh>
    <rPh sb="2" eb="4">
      <t>ショメイ</t>
    </rPh>
    <phoneticPr fontId="1"/>
  </si>
  <si>
    <t>円</t>
    <rPh sb="0" eb="1">
      <t>エン</t>
    </rPh>
    <phoneticPr fontId="1"/>
  </si>
  <si>
    <t>自己負担率</t>
    <rPh sb="0" eb="2">
      <t>ジコ</t>
    </rPh>
    <rPh sb="2" eb="4">
      <t>フタン</t>
    </rPh>
    <rPh sb="4" eb="5">
      <t>リツ</t>
    </rPh>
    <phoneticPr fontId="1"/>
  </si>
  <si>
    <t>支部（互助組合）受付印</t>
    <rPh sb="0" eb="2">
      <t>シブ</t>
    </rPh>
    <rPh sb="3" eb="5">
      <t>ゴジョ</t>
    </rPh>
    <rPh sb="5" eb="7">
      <t>クミアイ</t>
    </rPh>
    <rPh sb="8" eb="11">
      <t>ウケツケイン</t>
    </rPh>
    <phoneticPr fontId="1"/>
  </si>
  <si>
    <t>※区分</t>
    <rPh sb="1" eb="3">
      <t>クブン</t>
    </rPh>
    <phoneticPr fontId="1"/>
  </si>
  <si>
    <t>保険医療機関　・　保険薬局　・　その他</t>
    <rPh sb="0" eb="2">
      <t>ホケン</t>
    </rPh>
    <rPh sb="2" eb="4">
      <t>イリョウ</t>
    </rPh>
    <rPh sb="4" eb="6">
      <t>キカン</t>
    </rPh>
    <rPh sb="9" eb="11">
      <t>ホケン</t>
    </rPh>
    <rPh sb="11" eb="13">
      <t>ヤッキョク</t>
    </rPh>
    <rPh sb="18" eb="19">
      <t>タ</t>
    </rPh>
    <phoneticPr fontId="1"/>
  </si>
  <si>
    <t>岡山市と玉野市の改定日</t>
    <rPh sb="0" eb="3">
      <t>オカヤマシ</t>
    </rPh>
    <rPh sb="4" eb="7">
      <t>タマノシ</t>
    </rPh>
    <rPh sb="8" eb="10">
      <t>カイテイ</t>
    </rPh>
    <rPh sb="10" eb="11">
      <t>ビ</t>
    </rPh>
    <phoneticPr fontId="1"/>
  </si>
  <si>
    <t>倉敷市と早島町の改定日</t>
    <rPh sb="0" eb="3">
      <t>クラシキシ</t>
    </rPh>
    <rPh sb="4" eb="7">
      <t>ハヤシマチョウ</t>
    </rPh>
    <rPh sb="8" eb="11">
      <t>カイテイビ</t>
    </rPh>
    <phoneticPr fontId="1"/>
  </si>
  <si>
    <t>真庭市の改定日</t>
    <rPh sb="0" eb="3">
      <t>マニワシ</t>
    </rPh>
    <rPh sb="4" eb="7">
      <t>カイテイビ</t>
    </rPh>
    <phoneticPr fontId="1"/>
  </si>
  <si>
    <t>総社市の改定日</t>
    <rPh sb="0" eb="3">
      <t>ソウジャシ</t>
    </rPh>
    <rPh sb="4" eb="7">
      <t>カイテイビ</t>
    </rPh>
    <phoneticPr fontId="1"/>
  </si>
  <si>
    <t>療養費・一部負担金払戻金（共済）</t>
    <rPh sb="0" eb="3">
      <t>リョウヨウヒ</t>
    </rPh>
    <rPh sb="4" eb="6">
      <t>イチブ</t>
    </rPh>
    <rPh sb="6" eb="9">
      <t>フタンキン</t>
    </rPh>
    <rPh sb="9" eb="12">
      <t>ハライモドシキン</t>
    </rPh>
    <rPh sb="13" eb="15">
      <t>キョウサイ</t>
    </rPh>
    <phoneticPr fontId="1"/>
  </si>
  <si>
    <t>※　一部負担金払戻金
　　家族療養費附加金</t>
    <rPh sb="7" eb="8">
      <t>ハラ</t>
    </rPh>
    <phoneticPr fontId="1"/>
  </si>
  <si>
    <t>　　　　 　公立学校共済組合岡山支部長　殿</t>
    <phoneticPr fontId="1"/>
  </si>
  <si>
    <t>岡山市津山市の改定日</t>
    <rPh sb="0" eb="3">
      <t>オカヤマシ</t>
    </rPh>
    <rPh sb="3" eb="6">
      <t>ツヤマシ</t>
    </rPh>
    <rPh sb="7" eb="9">
      <t>カイテイ</t>
    </rPh>
    <rPh sb="9" eb="10">
      <t>ビ</t>
    </rPh>
    <phoneticPr fontId="1"/>
  </si>
  <si>
    <t>R6.1.1更新</t>
    <rPh sb="6" eb="8">
      <t>コウシン</t>
    </rPh>
    <phoneticPr fontId="1"/>
  </si>
  <si>
    <t>R5.10.1更新</t>
    <rPh sb="7" eb="9">
      <t>コウシン</t>
    </rPh>
    <phoneticPr fontId="1"/>
  </si>
  <si>
    <t>R5.7.1更新</t>
    <rPh sb="6" eb="8">
      <t>コウシン</t>
    </rPh>
    <phoneticPr fontId="1"/>
  </si>
  <si>
    <t>R5.6.1更新</t>
    <rPh sb="6" eb="8">
      <t>コウシン</t>
    </rPh>
    <phoneticPr fontId="1"/>
  </si>
  <si>
    <t>R5.4.1更新</t>
    <rPh sb="6" eb="8">
      <t>コウシン</t>
    </rPh>
    <phoneticPr fontId="1"/>
  </si>
  <si>
    <t>R6.7.1更新</t>
    <rPh sb="6" eb="8">
      <t>コウシン</t>
    </rPh>
    <phoneticPr fontId="1"/>
  </si>
  <si>
    <t>赤磐市の改定日</t>
    <rPh sb="0" eb="2">
      <t>アカイワ</t>
    </rPh>
    <rPh sb="2" eb="3">
      <t>シ</t>
    </rPh>
    <rPh sb="4" eb="7">
      <t>カイテイビ</t>
    </rPh>
    <phoneticPr fontId="1"/>
  </si>
  <si>
    <t>記号番号</t>
    <rPh sb="0" eb="2">
      <t>キゴウ</t>
    </rPh>
    <rPh sb="2" eb="4">
      <t>バンゴウ</t>
    </rPh>
    <phoneticPr fontId="1"/>
  </si>
  <si>
    <t>請求する理由</t>
    <rPh sb="0" eb="2">
      <t>セイキュウ</t>
    </rPh>
    <rPh sb="4" eb="6">
      <t>リユウ</t>
    </rPh>
    <phoneticPr fontId="1"/>
  </si>
  <si>
    <t>全額負担（10割）したため</t>
    <rPh sb="0" eb="2">
      <t>ゼンガク</t>
    </rPh>
    <rPh sb="2" eb="4">
      <t>フタン</t>
    </rPh>
    <rPh sb="7" eb="8">
      <t>ワリ</t>
    </rPh>
    <phoneticPr fontId="1"/>
  </si>
  <si>
    <t>R8.4.1更新</t>
    <rPh sb="6" eb="8">
      <t>コウシン</t>
    </rPh>
    <phoneticPr fontId="1"/>
  </si>
  <si>
    <t>笠岡市の改定日</t>
    <rPh sb="0" eb="3">
      <t>カサオカシ</t>
    </rPh>
    <rPh sb="4" eb="7">
      <t>カイテイビ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</si>
</sst>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-411]ge\.m\.d;@"/>
    <numFmt numFmtId="177" formatCode="#,###&quot;円&quot;"/>
    <numFmt numFmtId="178" formatCode="#,##0_ "/>
    <numFmt numFmtId="179" formatCode="[$-F800]dddd\,\ mmmm\ dd\,\ yyyy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4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6"/>
      <color rgb="FFFF0000"/>
      <name val="メイリオ"/>
      <family val="3"/>
      <charset val="128"/>
    </font>
    <font>
      <b/>
      <sz val="6"/>
      <color rgb="FFFF0000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0" fontId="4" fillId="0" borderId="6" xfId="0" applyFont="1" applyFill="1" applyBorder="1" applyAlignme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 shrinkToFit="1"/>
    </xf>
    <xf numFmtId="176" fontId="3" fillId="0" borderId="8" xfId="0" applyNumberFormat="1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vertical="top" wrapText="1"/>
    </xf>
    <xf numFmtId="0" fontId="3" fillId="0" borderId="11" xfId="0" applyFont="1" applyBorder="1" applyAlignment="1" applyProtection="1">
      <alignment vertical="top" wrapText="1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0" fillId="5" borderId="0" xfId="0" applyFill="1">
      <alignment vertical="center"/>
    </xf>
    <xf numFmtId="176" fontId="0" fillId="5" borderId="0" xfId="0" applyNumberFormat="1" applyFill="1">
      <alignment vertical="center"/>
    </xf>
    <xf numFmtId="38" fontId="0" fillId="5" borderId="0" xfId="1" applyFont="1" applyFill="1">
      <alignment vertical="center"/>
    </xf>
    <xf numFmtId="0" fontId="0" fillId="6" borderId="0" xfId="0" applyFill="1">
      <alignment vertical="center"/>
    </xf>
    <xf numFmtId="38" fontId="0" fillId="6" borderId="0" xfId="1" applyFont="1" applyFill="1">
      <alignment vertical="center"/>
    </xf>
    <xf numFmtId="176" fontId="0" fillId="6" borderId="0" xfId="1" applyNumberFormat="1" applyFont="1" applyFill="1">
      <alignment vertical="center"/>
    </xf>
    <xf numFmtId="0" fontId="0" fillId="0" borderId="0" xfId="0" applyAlignment="1">
      <alignment vertical="center" shrinkToFit="1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0" borderId="11" xfId="0" applyFont="1" applyBorder="1" applyProtection="1">
      <alignment vertical="center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0" xfId="0" applyFont="1" applyBorder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6" fillId="0" borderId="0" xfId="0" applyFo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16" fillId="0" borderId="0" xfId="0" applyFont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38" fontId="20" fillId="0" borderId="15" xfId="1" applyFont="1" applyBorder="1">
      <alignment vertical="center"/>
    </xf>
    <xf numFmtId="0" fontId="0" fillId="0" borderId="0" xfId="0" applyAlignment="1">
      <alignment horizontal="left" vertical="center"/>
    </xf>
    <xf numFmtId="38" fontId="14" fillId="0" borderId="0" xfId="1" applyFont="1">
      <alignment vertical="center"/>
    </xf>
    <xf numFmtId="38" fontId="20" fillId="0" borderId="15" xfId="0" applyNumberFormat="1" applyFont="1" applyBorder="1">
      <alignment vertical="center"/>
    </xf>
    <xf numFmtId="38" fontId="20" fillId="0" borderId="0" xfId="0" applyNumberFormat="1" applyFont="1" applyBorder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9" fontId="0" fillId="0" borderId="0" xfId="4" applyFont="1" applyAlignment="1">
      <alignment vertical="center" shrinkToFit="1"/>
    </xf>
    <xf numFmtId="57" fontId="0" fillId="0" borderId="0" xfId="0" applyNumberFormat="1">
      <alignment vertical="center"/>
    </xf>
    <xf numFmtId="6" fontId="0" fillId="0" borderId="15" xfId="3" applyFont="1" applyBorder="1">
      <alignment vertical="center"/>
    </xf>
    <xf numFmtId="6" fontId="20" fillId="0" borderId="15" xfId="3" applyFont="1" applyBorder="1">
      <alignment vertical="center"/>
    </xf>
    <xf numFmtId="0" fontId="0" fillId="0" borderId="16" xfId="0" applyBorder="1">
      <alignment vertical="center"/>
    </xf>
    <xf numFmtId="6" fontId="0" fillId="0" borderId="17" xfId="3" applyFont="1" applyBorder="1">
      <alignment vertical="center"/>
    </xf>
    <xf numFmtId="38" fontId="0" fillId="0" borderId="0" xfId="1" applyFont="1" applyFill="1">
      <alignment vertical="center"/>
    </xf>
    <xf numFmtId="6" fontId="0" fillId="0" borderId="1" xfId="3" applyFont="1" applyBorder="1">
      <alignment vertical="center"/>
    </xf>
    <xf numFmtId="0" fontId="0" fillId="0" borderId="1" xfId="0" applyBorder="1" applyAlignment="1">
      <alignment vertical="center" shrinkToFit="1"/>
    </xf>
    <xf numFmtId="9" fontId="20" fillId="0" borderId="0" xfId="4" applyFont="1">
      <alignment vertical="center"/>
    </xf>
    <xf numFmtId="38" fontId="14" fillId="0" borderId="15" xfId="1" applyFont="1" applyBorder="1">
      <alignment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6" borderId="0" xfId="0" applyFill="1" applyAlignment="1">
      <alignment vertical="center" shrinkToFit="1"/>
    </xf>
    <xf numFmtId="176" fontId="0" fillId="0" borderId="0" xfId="0" applyNumberFormat="1">
      <alignment vertical="center"/>
    </xf>
    <xf numFmtId="0" fontId="0" fillId="0" borderId="0" xfId="0" applyFill="1" applyAlignment="1">
      <alignment vertical="center" shrinkToFit="1"/>
    </xf>
    <xf numFmtId="38" fontId="0" fillId="0" borderId="0" xfId="1" applyFont="1">
      <alignment vertical="center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77" fontId="21" fillId="3" borderId="4" xfId="3" applyNumberFormat="1" applyFont="1" applyFill="1" applyBorder="1" applyAlignment="1" applyProtection="1">
      <alignment vertical="center"/>
    </xf>
    <xf numFmtId="0" fontId="21" fillId="2" borderId="4" xfId="3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9" fontId="0" fillId="5" borderId="0" xfId="4" applyFont="1" applyFill="1" applyAlignment="1">
      <alignment vertical="center" shrinkToFit="1"/>
    </xf>
    <xf numFmtId="176" fontId="0" fillId="4" borderId="0" xfId="0" applyNumberFormat="1" applyFill="1">
      <alignment vertical="center"/>
    </xf>
    <xf numFmtId="179" fontId="0" fillId="4" borderId="0" xfId="0" applyNumberFormat="1" applyFill="1">
      <alignment vertical="center"/>
    </xf>
    <xf numFmtId="176" fontId="0" fillId="7" borderId="0" xfId="0" applyNumberFormat="1" applyFill="1">
      <alignment vertical="center"/>
    </xf>
    <xf numFmtId="14" fontId="0" fillId="7" borderId="0" xfId="0" applyNumberFormat="1" applyFill="1">
      <alignment vertical="center"/>
    </xf>
    <xf numFmtId="14" fontId="0" fillId="4" borderId="0" xfId="0" applyNumberFormat="1" applyFill="1">
      <alignment vertical="center"/>
    </xf>
    <xf numFmtId="9" fontId="0" fillId="6" borderId="0" xfId="4" applyFont="1" applyFill="1" applyAlignment="1">
      <alignment vertical="center" shrinkToFit="1"/>
    </xf>
    <xf numFmtId="9" fontId="0" fillId="0" borderId="0" xfId="4" applyFont="1" applyFill="1" applyAlignment="1">
      <alignment vertical="center" shrinkToFit="1"/>
    </xf>
    <xf numFmtId="9" fontId="0" fillId="8" borderId="0" xfId="4" applyFont="1" applyFill="1" applyAlignment="1">
      <alignment vertical="center" shrinkToFit="1"/>
    </xf>
    <xf numFmtId="9" fontId="0" fillId="9" borderId="0" xfId="4" applyFont="1" applyFill="1" applyAlignment="1">
      <alignment vertical="center" shrinkToFit="1"/>
    </xf>
    <xf numFmtId="9" fontId="0" fillId="10" borderId="0" xfId="4" applyFont="1" applyFill="1" applyAlignment="1">
      <alignment vertical="center" shrinkToFit="1"/>
    </xf>
    <xf numFmtId="9" fontId="0" fillId="11" borderId="0" xfId="4" applyFont="1" applyFill="1" applyAlignment="1">
      <alignment vertical="center" shrinkToFit="1"/>
    </xf>
    <xf numFmtId="0" fontId="0" fillId="5" borderId="0" xfId="0" applyFill="1" applyAlignment="1">
      <alignment vertical="center" shrinkToFit="1"/>
    </xf>
    <xf numFmtId="0" fontId="0" fillId="11" borderId="0" xfId="0" applyFill="1" applyAlignment="1">
      <alignment vertical="center" shrinkToFit="1"/>
    </xf>
    <xf numFmtId="0" fontId="0" fillId="9" borderId="0" xfId="0" applyFill="1" applyAlignment="1">
      <alignment vertical="center" shrinkToFit="1"/>
    </xf>
    <xf numFmtId="0" fontId="0" fillId="10" borderId="0" xfId="0" applyFill="1" applyAlignment="1">
      <alignment vertical="center" shrinkToFit="1"/>
    </xf>
    <xf numFmtId="0" fontId="0" fillId="0" borderId="0" xfId="0" applyNumberFormat="1" applyAlignment="1">
      <alignment vertical="center" shrinkToFit="1"/>
    </xf>
    <xf numFmtId="9" fontId="24" fillId="12" borderId="0" xfId="4" applyFont="1" applyFill="1" applyAlignment="1">
      <alignment vertical="center" shrinkToFit="1"/>
    </xf>
    <xf numFmtId="0" fontId="0" fillId="13" borderId="0" xfId="0" applyFill="1" applyAlignment="1">
      <alignment vertical="center" shrinkToFit="1"/>
    </xf>
    <xf numFmtId="0" fontId="0" fillId="4" borderId="0" xfId="0" applyFill="1">
      <alignment vertical="center"/>
    </xf>
    <xf numFmtId="0" fontId="23" fillId="3" borderId="1" xfId="0" applyFont="1" applyFill="1" applyBorder="1" applyAlignment="1" applyProtection="1">
      <alignment horizontal="center" vertical="center"/>
    </xf>
    <xf numFmtId="57" fontId="22" fillId="4" borderId="5" xfId="0" applyNumberFormat="1" applyFont="1" applyFill="1" applyBorder="1" applyAlignment="1" applyProtection="1">
      <alignment horizontal="center" vertical="center" shrinkToFit="1"/>
      <protection locked="0"/>
    </xf>
    <xf numFmtId="57" fontId="22" fillId="4" borderId="6" xfId="0" applyNumberFormat="1" applyFont="1" applyFill="1" applyBorder="1" applyAlignment="1" applyProtection="1">
      <alignment horizontal="center" vertical="center" shrinkToFit="1"/>
      <protection locked="0"/>
    </xf>
    <xf numFmtId="57" fontId="22" fillId="4" borderId="7" xfId="0" applyNumberFormat="1" applyFont="1" applyFill="1" applyBorder="1" applyAlignment="1" applyProtection="1">
      <alignment horizontal="center" vertical="center" shrinkToFit="1"/>
      <protection locked="0"/>
    </xf>
    <xf numFmtId="57" fontId="22" fillId="4" borderId="10" xfId="0" applyNumberFormat="1" applyFont="1" applyFill="1" applyBorder="1" applyAlignment="1" applyProtection="1">
      <alignment horizontal="center" vertical="center" shrinkToFit="1"/>
      <protection locked="0"/>
    </xf>
    <xf numFmtId="57" fontId="22" fillId="4" borderId="11" xfId="0" applyNumberFormat="1" applyFont="1" applyFill="1" applyBorder="1" applyAlignment="1" applyProtection="1">
      <alignment horizontal="center" vertical="center" shrinkToFit="1"/>
      <protection locked="0"/>
    </xf>
    <xf numFmtId="57" fontId="22" fillId="4" borderId="12" xfId="0" applyNumberFormat="1" applyFont="1" applyFill="1" applyBorder="1" applyAlignment="1" applyProtection="1">
      <alignment horizontal="center" vertical="center" shrinkToFit="1"/>
      <protection locked="0"/>
    </xf>
    <xf numFmtId="177" fontId="21" fillId="4" borderId="1" xfId="3" applyNumberFormat="1" applyFont="1" applyFill="1" applyBorder="1" applyAlignment="1" applyProtection="1">
      <alignment horizontal="center" vertical="center" wrapText="1" shrinkToFit="1"/>
      <protection locked="0"/>
    </xf>
    <xf numFmtId="38" fontId="2" fillId="2" borderId="2" xfId="1" applyFont="1" applyFill="1" applyBorder="1" applyAlignment="1" applyProtection="1">
      <alignment horizontal="left" vertical="center" shrinkToFit="1"/>
    </xf>
    <xf numFmtId="38" fontId="2" fillId="2" borderId="3" xfId="1" applyFont="1" applyFill="1" applyBorder="1" applyAlignment="1" applyProtection="1">
      <alignment horizontal="left" vertical="center" shrinkToFit="1"/>
    </xf>
    <xf numFmtId="38" fontId="2" fillId="2" borderId="4" xfId="1" applyFont="1" applyFill="1" applyBorder="1" applyAlignment="1" applyProtection="1">
      <alignment horizontal="left" vertical="center" shrinkToFit="1"/>
    </xf>
    <xf numFmtId="177" fontId="21" fillId="4" borderId="1" xfId="3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top" shrinkToFit="1"/>
      <protection locked="0"/>
    </xf>
    <xf numFmtId="0" fontId="4" fillId="0" borderId="9" xfId="0" applyFont="1" applyFill="1" applyBorder="1" applyAlignment="1" applyProtection="1">
      <alignment horizontal="left" vertical="top" shrinkToFit="1"/>
      <protection locked="0"/>
    </xf>
    <xf numFmtId="176" fontId="3" fillId="0" borderId="0" xfId="0" applyNumberFormat="1" applyFont="1" applyFill="1" applyBorder="1" applyAlignment="1" applyProtection="1">
      <alignment horizontal="left" vertical="top" wrapText="1"/>
      <protection locked="0"/>
    </xf>
    <xf numFmtId="176" fontId="3" fillId="0" borderId="9" xfId="0" applyNumberFormat="1" applyFont="1" applyFill="1" applyBorder="1" applyAlignment="1" applyProtection="1">
      <alignment horizontal="left" vertical="top" wrapText="1"/>
      <protection locked="0"/>
    </xf>
    <xf numFmtId="176" fontId="3" fillId="0" borderId="11" xfId="0" applyNumberFormat="1" applyFont="1" applyFill="1" applyBorder="1" applyAlignment="1" applyProtection="1">
      <alignment horizontal="left" vertical="top" wrapText="1"/>
      <protection locked="0"/>
    </xf>
    <xf numFmtId="176" fontId="3" fillId="0" borderId="12" xfId="0" applyNumberFormat="1" applyFont="1" applyFill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 shrinkToFit="1"/>
    </xf>
    <xf numFmtId="0" fontId="2" fillId="2" borderId="6" xfId="0" applyFont="1" applyFill="1" applyBorder="1" applyAlignment="1" applyProtection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</xf>
    <xf numFmtId="0" fontId="2" fillId="2" borderId="10" xfId="0" applyFont="1" applyFill="1" applyBorder="1" applyAlignment="1" applyProtection="1">
      <alignment horizontal="center" vertical="center" shrinkToFit="1"/>
    </xf>
    <xf numFmtId="0" fontId="2" fillId="2" borderId="11" xfId="0" applyFont="1" applyFill="1" applyBorder="1" applyAlignment="1" applyProtection="1">
      <alignment horizontal="center" vertical="center" shrinkToFit="1"/>
    </xf>
    <xf numFmtId="0" fontId="2" fillId="2" borderId="12" xfId="0" applyFont="1" applyFill="1" applyBorder="1" applyAlignment="1" applyProtection="1">
      <alignment horizontal="center" vertical="center" shrinkToFit="1"/>
    </xf>
    <xf numFmtId="176" fontId="22" fillId="4" borderId="5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6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0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9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10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11" xfId="0" applyNumberFormat="1" applyFont="1" applyFill="1" applyBorder="1" applyAlignment="1" applyProtection="1">
      <alignment horizontal="center" vertical="center" shrinkToFit="1"/>
      <protection locked="0"/>
    </xf>
    <xf numFmtId="176" fontId="22" fillId="4" borderId="12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 shrinkToFit="1"/>
    </xf>
    <xf numFmtId="0" fontId="4" fillId="0" borderId="11" xfId="0" applyFont="1" applyFill="1" applyBorder="1" applyAlignment="1" applyProtection="1">
      <alignment horizontal="left" vertical="center" shrinkToFit="1"/>
    </xf>
    <xf numFmtId="0" fontId="4" fillId="0" borderId="0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19" fillId="2" borderId="3" xfId="0" applyFont="1" applyFill="1" applyBorder="1" applyAlignment="1" applyProtection="1">
      <alignment horizontal="left" vertical="center" wrapText="1"/>
    </xf>
    <xf numFmtId="0" fontId="19" fillId="2" borderId="4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/>
    </xf>
    <xf numFmtId="177" fontId="5" fillId="4" borderId="1" xfId="3" applyNumberFormat="1" applyFont="1" applyFill="1" applyBorder="1" applyAlignment="1" applyProtection="1">
      <alignment horizontal="center" vertical="center"/>
      <protection locked="0"/>
    </xf>
    <xf numFmtId="177" fontId="5" fillId="4" borderId="13" xfId="3" applyNumberFormat="1" applyFont="1" applyFill="1" applyBorder="1" applyAlignment="1" applyProtection="1">
      <alignment horizontal="center" vertical="center"/>
      <protection locked="0"/>
    </xf>
    <xf numFmtId="57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57" fontId="5" fillId="4" borderId="3" xfId="0" applyNumberFormat="1" applyFont="1" applyFill="1" applyBorder="1" applyAlignment="1" applyProtection="1">
      <alignment horizontal="center" vertical="center" wrapText="1"/>
      <protection locked="0"/>
    </xf>
    <xf numFmtId="57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57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57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57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shrinkToFit="1"/>
    </xf>
    <xf numFmtId="0" fontId="2" fillId="2" borderId="3" xfId="0" applyFont="1" applyFill="1" applyBorder="1" applyAlignment="1" applyProtection="1">
      <alignment horizontal="left" vertical="center" shrinkToFit="1"/>
    </xf>
    <xf numFmtId="0" fontId="2" fillId="2" borderId="4" xfId="0" applyFont="1" applyFill="1" applyBorder="1" applyAlignment="1" applyProtection="1">
      <alignment horizontal="left" vertical="center" shrinkToFit="1"/>
    </xf>
    <xf numFmtId="0" fontId="5" fillId="4" borderId="2" xfId="0" applyFont="1" applyFill="1" applyBorder="1" applyAlignment="1" applyProtection="1">
      <alignment horizontal="center" vertical="center" shrinkToFit="1"/>
      <protection locked="0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4" xfId="0" applyFont="1" applyFill="1" applyBorder="1" applyAlignment="1" applyProtection="1">
      <alignment horizontal="center" vertical="center" shrinkToFit="1"/>
      <protection locked="0"/>
    </xf>
    <xf numFmtId="178" fontId="21" fillId="3" borderId="2" xfId="3" applyNumberFormat="1" applyFont="1" applyFill="1" applyBorder="1" applyAlignment="1" applyProtection="1">
      <alignment horizontal="right" vertical="center"/>
    </xf>
    <xf numFmtId="178" fontId="21" fillId="3" borderId="3" xfId="3" applyNumberFormat="1" applyFont="1" applyFill="1" applyBorder="1" applyAlignment="1" applyProtection="1">
      <alignment horizontal="right" vertical="center"/>
    </xf>
    <xf numFmtId="38" fontId="21" fillId="3" borderId="2" xfId="1" applyFont="1" applyFill="1" applyBorder="1" applyAlignment="1" applyProtection="1">
      <alignment horizontal="right" vertical="center"/>
    </xf>
    <xf numFmtId="38" fontId="21" fillId="3" borderId="3" xfId="1" applyFont="1" applyFill="1" applyBorder="1" applyAlignment="1" applyProtection="1">
      <alignment horizontal="right" vertical="center"/>
    </xf>
    <xf numFmtId="38" fontId="21" fillId="2" borderId="2" xfId="1" applyFont="1" applyFill="1" applyBorder="1" applyAlignment="1" applyProtection="1">
      <alignment horizontal="right" vertical="center"/>
    </xf>
    <xf numFmtId="38" fontId="21" fillId="2" borderId="3" xfId="1" applyFont="1" applyFill="1" applyBorder="1" applyAlignment="1" applyProtection="1">
      <alignment horizontal="right" vertical="center"/>
    </xf>
    <xf numFmtId="0" fontId="21" fillId="2" borderId="2" xfId="0" applyFont="1" applyFill="1" applyBorder="1" applyAlignment="1" applyProtection="1">
      <alignment horizontal="right" vertical="center"/>
    </xf>
    <xf numFmtId="0" fontId="21" fillId="2" borderId="3" xfId="0" applyFont="1" applyFill="1" applyBorder="1" applyAlignment="1" applyProtection="1">
      <alignment horizontal="right" vertical="center"/>
    </xf>
  </cellXfs>
  <cellStyles count="5">
    <cellStyle name="パーセント" xfId="4" builtinId="5"/>
    <cellStyle name="桁区切り" xfId="1" builtinId="6"/>
    <cellStyle name="通貨" xfId="3" builtinId="7"/>
    <cellStyle name="標準" xfId="0" builtinId="0"/>
    <cellStyle name="標準 2" xfId="2" xr:uid="{00000000-0005-0000-0000-000004000000}"/>
  </cellStyles>
  <dxfs count="5"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0000FF"/>
      <color rgb="FFFF00FF"/>
      <color rgb="FF00FF00"/>
      <color rgb="FFCCFFCC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36444</xdr:colOff>
      <xdr:row>6</xdr:row>
      <xdr:rowOff>46380</xdr:rowOff>
    </xdr:from>
    <xdr:to>
      <xdr:col>37</xdr:col>
      <xdr:colOff>142875</xdr:colOff>
      <xdr:row>16</xdr:row>
      <xdr:rowOff>113472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8018394" y="617880"/>
          <a:ext cx="4583181" cy="3305592"/>
          <a:chOff x="6503919" y="636930"/>
          <a:chExt cx="4583181" cy="330559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6503919" y="636930"/>
            <a:ext cx="4583181" cy="3305592"/>
          </a:xfrm>
          <a:prstGeom prst="rect">
            <a:avLst/>
          </a:prstGeom>
          <a:solidFill>
            <a:schemeClr val="bg1">
              <a:lumMod val="95000"/>
            </a:schemeClr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【</a:t>
            </a:r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使い方</a:t>
            </a:r>
            <a:r>
              <a:rPr kumimoji="1" lang="en-US" altLang="ja-JP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】</a:t>
            </a: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このデータをＰＣにダウンロードし保存する。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ダウンロードしたデータの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　　　黄色のセルをすべて入力する。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印刷をする。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 b="1" u="sng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提出年月日、組合員（会員）住所、組合員（会員）氏名</a:t>
            </a:r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を自書する。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所属所を経由し福利課へ提出する。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560531" y="1744318"/>
            <a:ext cx="395264" cy="226942"/>
          </a:xfrm>
          <a:prstGeom prst="rect">
            <a:avLst/>
          </a:prstGeom>
          <a:solidFill>
            <a:srgbClr val="FFFFCC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</xdr:grpSp>
    <xdr:clientData/>
  </xdr:twoCellAnchor>
  <xdr:twoCellAnchor>
    <xdr:from>
      <xdr:col>26</xdr:col>
      <xdr:colOff>26919</xdr:colOff>
      <xdr:row>6</xdr:row>
      <xdr:rowOff>46379</xdr:rowOff>
    </xdr:from>
    <xdr:to>
      <xdr:col>37</xdr:col>
      <xdr:colOff>133350</xdr:colOff>
      <xdr:row>19</xdr:row>
      <xdr:rowOff>47624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8008869" y="617879"/>
          <a:ext cx="4583181" cy="4382745"/>
          <a:chOff x="8008869" y="617879"/>
          <a:chExt cx="4583181" cy="4382745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008869" y="617879"/>
            <a:ext cx="4583181" cy="4382745"/>
          </a:xfrm>
          <a:prstGeom prst="rect">
            <a:avLst/>
          </a:prstGeom>
          <a:solidFill>
            <a:schemeClr val="bg1">
              <a:lumMod val="95000"/>
            </a:schemeClr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【</a:t>
            </a:r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使い方</a:t>
            </a:r>
            <a:r>
              <a:rPr kumimoji="1" lang="en-US" altLang="ja-JP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】</a:t>
            </a: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このデータをＰＣにダウンロードし保存する。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ダウンロードしたデータの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　　　黄色のセルをすべて入力する。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印刷をする。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 b="1" u="sng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提出年月日、組合員（会員）住所、組合員（会員）氏名</a:t>
            </a:r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を自書する。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en-US" altLang="ja-JP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※</a:t>
            </a:r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様式左下の箇所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↓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所属所を経由し福利課へ提出する。</a:t>
            </a:r>
            <a:endPara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8065481" y="1725268"/>
            <a:ext cx="395264" cy="226942"/>
          </a:xfrm>
          <a:prstGeom prst="rect">
            <a:avLst/>
          </a:prstGeom>
          <a:solidFill>
            <a:srgbClr val="FFFFCC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00FF"/>
  </sheetPr>
  <dimension ref="A1:AA39"/>
  <sheetViews>
    <sheetView tabSelected="1" view="pageBreakPreview" zoomScaleNormal="70" zoomScaleSheetLayoutView="100" workbookViewId="0">
      <selection activeCell="J17" sqref="J17:W17"/>
    </sheetView>
  </sheetViews>
  <sheetFormatPr defaultColWidth="3.625" defaultRowHeight="18" customHeight="1" x14ac:dyDescent="0.4"/>
  <cols>
    <col min="1" max="1" width="3.625" style="1"/>
    <col min="2" max="9" width="3.625" style="18"/>
    <col min="10" max="11" width="3.625" style="1"/>
    <col min="12" max="12" width="3.625" style="1" customWidth="1"/>
    <col min="13" max="25" width="3.625" style="1"/>
    <col min="26" max="26" width="14.125" style="19" customWidth="1"/>
    <col min="27" max="27" width="22.5" style="1" customWidth="1"/>
    <col min="28" max="16384" width="3.625" style="1"/>
  </cols>
  <sheetData>
    <row r="1" spans="1:27" s="37" customFormat="1" ht="8.1" customHeight="1" x14ac:dyDescent="0.4">
      <c r="B1" s="38"/>
      <c r="C1" s="38"/>
      <c r="D1" s="38"/>
      <c r="E1" s="39"/>
      <c r="F1" s="38"/>
      <c r="H1" s="150" t="s">
        <v>129</v>
      </c>
      <c r="I1" s="150"/>
      <c r="J1" s="150"/>
      <c r="K1" s="150"/>
      <c r="L1" s="150"/>
      <c r="M1" s="150"/>
      <c r="N1" s="150"/>
      <c r="O1" s="150"/>
      <c r="P1" s="150"/>
      <c r="Q1" s="150" t="s">
        <v>67</v>
      </c>
      <c r="R1" s="150"/>
      <c r="S1" s="150"/>
      <c r="T1" s="38"/>
      <c r="U1" s="38"/>
      <c r="V1" s="38"/>
      <c r="W1" s="38"/>
      <c r="Z1" s="148"/>
      <c r="AA1" s="148"/>
    </row>
    <row r="2" spans="1:27" s="37" customFormat="1" ht="8.1" customHeight="1" x14ac:dyDescent="0.4">
      <c r="A2" s="38"/>
      <c r="B2" s="38"/>
      <c r="C2" s="38"/>
      <c r="D2" s="38"/>
      <c r="E2" s="38"/>
      <c r="F2" s="38"/>
      <c r="G2" s="36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38"/>
      <c r="U2" s="38"/>
      <c r="V2" s="38"/>
      <c r="W2" s="38"/>
      <c r="Z2" s="148"/>
      <c r="AA2" s="148"/>
    </row>
    <row r="3" spans="1:27" s="37" customFormat="1" ht="8.1" customHeight="1" x14ac:dyDescent="0.4">
      <c r="A3" s="40"/>
      <c r="B3" s="40"/>
      <c r="C3" s="40"/>
      <c r="D3" s="40"/>
      <c r="E3" s="39"/>
      <c r="F3" s="38"/>
      <c r="H3" s="150" t="s">
        <v>64</v>
      </c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40"/>
      <c r="U3" s="40"/>
      <c r="V3" s="40"/>
      <c r="W3" s="40"/>
      <c r="Z3" s="148"/>
      <c r="AA3" s="148"/>
    </row>
    <row r="4" spans="1:27" s="37" customFormat="1" ht="8.1" customHeight="1" x14ac:dyDescent="0.4">
      <c r="A4" s="40"/>
      <c r="B4" s="40"/>
      <c r="C4" s="40"/>
      <c r="D4" s="40"/>
      <c r="E4" s="38"/>
      <c r="F4" s="38"/>
      <c r="G4" s="36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40"/>
      <c r="U4" s="40"/>
      <c r="V4" s="40"/>
      <c r="W4" s="40"/>
      <c r="Z4" s="148"/>
      <c r="AA4" s="148"/>
    </row>
    <row r="5" spans="1:27" s="37" customFormat="1" ht="8.1" customHeight="1" x14ac:dyDescent="0.4">
      <c r="A5" s="40"/>
      <c r="B5" s="40"/>
      <c r="C5" s="40"/>
      <c r="D5" s="40"/>
      <c r="E5" s="39"/>
      <c r="F5" s="38"/>
      <c r="H5" s="150" t="s">
        <v>65</v>
      </c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60" t="str">
        <f>+IF(T7="","",J14&amp;"　"&amp;G12)</f>
        <v/>
      </c>
      <c r="U5" s="160"/>
      <c r="V5" s="160"/>
      <c r="W5" s="160"/>
      <c r="Z5" s="148"/>
      <c r="AA5" s="148"/>
    </row>
    <row r="6" spans="1:27" s="37" customFormat="1" ht="8.1" customHeight="1" x14ac:dyDescent="0.4">
      <c r="A6" s="40"/>
      <c r="B6" s="40"/>
      <c r="C6" s="40"/>
      <c r="D6" s="40"/>
      <c r="E6" s="38"/>
      <c r="F6" s="38"/>
      <c r="G6" s="36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60"/>
      <c r="U6" s="160"/>
      <c r="V6" s="160"/>
      <c r="W6" s="160"/>
      <c r="Z6" s="41"/>
    </row>
    <row r="7" spans="1:27" s="37" customFormat="1" ht="8.1" customHeight="1" x14ac:dyDescent="0.4">
      <c r="A7" s="40"/>
      <c r="B7" s="40"/>
      <c r="C7" s="40"/>
      <c r="D7" s="40"/>
      <c r="E7" s="39"/>
      <c r="F7" s="38"/>
      <c r="H7" s="150" t="s">
        <v>66</v>
      </c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8" t="str">
        <f>+IFERROR(VLOOKUP(メンテ!B43,メンテ!A79:B80,2,0),"")</f>
        <v/>
      </c>
      <c r="U7" s="158"/>
      <c r="V7" s="158"/>
      <c r="W7" s="158"/>
      <c r="Z7" s="149"/>
    </row>
    <row r="8" spans="1:27" s="37" customFormat="1" ht="8.1" customHeight="1" x14ac:dyDescent="0.4">
      <c r="A8" s="40"/>
      <c r="B8" s="40"/>
      <c r="C8" s="40"/>
      <c r="D8" s="40"/>
      <c r="E8" s="38"/>
      <c r="F8" s="38"/>
      <c r="G8" s="42"/>
      <c r="H8" s="157"/>
      <c r="I8" s="157"/>
      <c r="J8" s="157"/>
      <c r="K8" s="157"/>
      <c r="L8" s="157"/>
      <c r="M8" s="157"/>
      <c r="N8" s="157"/>
      <c r="O8" s="157"/>
      <c r="P8" s="157"/>
      <c r="Q8" s="150"/>
      <c r="R8" s="150"/>
      <c r="S8" s="150"/>
      <c r="T8" s="159"/>
      <c r="U8" s="159"/>
      <c r="V8" s="159"/>
      <c r="W8" s="159"/>
      <c r="Z8" s="149"/>
    </row>
    <row r="9" spans="1:27" ht="30" customHeight="1" x14ac:dyDescent="0.4">
      <c r="A9" s="2">
        <f>ROW()-8</f>
        <v>1</v>
      </c>
      <c r="B9" s="151" t="s">
        <v>140</v>
      </c>
      <c r="C9" s="152"/>
      <c r="D9" s="152"/>
      <c r="E9" s="152"/>
      <c r="F9" s="152"/>
      <c r="G9" s="152"/>
      <c r="H9" s="155" t="s">
        <v>5</v>
      </c>
      <c r="I9" s="156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</row>
    <row r="10" spans="1:27" ht="30" customHeight="1" x14ac:dyDescent="0.4">
      <c r="A10" s="2">
        <f t="shared" ref="A10:A21" si="0">ROW()-8</f>
        <v>2</v>
      </c>
      <c r="B10" s="151" t="s">
        <v>0</v>
      </c>
      <c r="C10" s="152"/>
      <c r="D10" s="152"/>
      <c r="E10" s="152"/>
      <c r="F10" s="152"/>
      <c r="G10" s="152"/>
      <c r="H10" s="152"/>
      <c r="I10" s="153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</row>
    <row r="11" spans="1:27" ht="30" customHeight="1" x14ac:dyDescent="0.4">
      <c r="A11" s="2">
        <f t="shared" si="0"/>
        <v>3</v>
      </c>
      <c r="B11" s="151" t="s">
        <v>55</v>
      </c>
      <c r="C11" s="152"/>
      <c r="D11" s="152"/>
      <c r="E11" s="152"/>
      <c r="F11" s="152"/>
      <c r="G11" s="152"/>
      <c r="H11" s="152"/>
      <c r="I11" s="153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</row>
    <row r="12" spans="1:27" ht="30" customHeight="1" x14ac:dyDescent="0.4">
      <c r="A12" s="2">
        <f t="shared" si="0"/>
        <v>4</v>
      </c>
      <c r="B12" s="30" t="s">
        <v>59</v>
      </c>
      <c r="C12" s="31"/>
      <c r="D12" s="31"/>
      <c r="E12" s="31"/>
      <c r="F12" s="31"/>
      <c r="G12" s="181" t="str">
        <f>IF(J13="","",メンテ!C34)</f>
        <v/>
      </c>
      <c r="H12" s="181"/>
      <c r="I12" s="182"/>
      <c r="J12" s="175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7"/>
    </row>
    <row r="13" spans="1:27" ht="30" customHeight="1" x14ac:dyDescent="0.4">
      <c r="A13" s="2">
        <f t="shared" si="0"/>
        <v>5</v>
      </c>
      <c r="B13" s="151" t="s">
        <v>57</v>
      </c>
      <c r="C13" s="152"/>
      <c r="D13" s="152"/>
      <c r="E13" s="152"/>
      <c r="F13" s="152"/>
      <c r="G13" s="152"/>
      <c r="H13" s="152"/>
      <c r="I13" s="153"/>
      <c r="J13" s="175"/>
      <c r="K13" s="176"/>
      <c r="L13" s="176"/>
      <c r="M13" s="176"/>
      <c r="N13" s="176"/>
      <c r="O13" s="176"/>
      <c r="P13" s="69" t="s">
        <v>56</v>
      </c>
      <c r="Q13" s="176"/>
      <c r="R13" s="176"/>
      <c r="S13" s="176"/>
      <c r="T13" s="176"/>
      <c r="U13" s="176"/>
      <c r="V13" s="176"/>
      <c r="W13" s="177"/>
    </row>
    <row r="14" spans="1:27" ht="30" customHeight="1" x14ac:dyDescent="0.4">
      <c r="A14" s="2">
        <f t="shared" si="0"/>
        <v>6</v>
      </c>
      <c r="B14" s="151" t="s">
        <v>82</v>
      </c>
      <c r="C14" s="152"/>
      <c r="D14" s="152"/>
      <c r="E14" s="152"/>
      <c r="F14" s="152"/>
      <c r="G14" s="152"/>
      <c r="H14" s="152"/>
      <c r="I14" s="153"/>
      <c r="J14" s="175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7"/>
    </row>
    <row r="15" spans="1:27" ht="30" customHeight="1" x14ac:dyDescent="0.4">
      <c r="A15" s="2">
        <f t="shared" si="0"/>
        <v>7</v>
      </c>
      <c r="B15" s="151" t="s">
        <v>63</v>
      </c>
      <c r="C15" s="152"/>
      <c r="D15" s="152"/>
      <c r="E15" s="152"/>
      <c r="F15" s="152"/>
      <c r="G15" s="152"/>
      <c r="H15" s="152"/>
      <c r="I15" s="153"/>
      <c r="J15" s="175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7"/>
      <c r="Z15" s="21"/>
    </row>
    <row r="16" spans="1:27" ht="30" customHeight="1" x14ac:dyDescent="0.4">
      <c r="A16" s="2">
        <f t="shared" si="0"/>
        <v>8</v>
      </c>
      <c r="B16" s="151" t="s">
        <v>58</v>
      </c>
      <c r="C16" s="152"/>
      <c r="D16" s="152"/>
      <c r="E16" s="152"/>
      <c r="F16" s="152"/>
      <c r="G16" s="152"/>
      <c r="H16" s="152"/>
      <c r="I16" s="153"/>
      <c r="J16" s="175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7"/>
    </row>
    <row r="17" spans="1:26" ht="30" customHeight="1" x14ac:dyDescent="0.4">
      <c r="A17" s="2">
        <f t="shared" si="0"/>
        <v>9</v>
      </c>
      <c r="B17" s="151" t="s">
        <v>60</v>
      </c>
      <c r="C17" s="152"/>
      <c r="D17" s="152"/>
      <c r="E17" s="152"/>
      <c r="F17" s="152"/>
      <c r="G17" s="152"/>
      <c r="H17" s="152"/>
      <c r="I17" s="153"/>
      <c r="J17" s="175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7"/>
    </row>
    <row r="18" spans="1:26" ht="30" customHeight="1" x14ac:dyDescent="0.4">
      <c r="A18" s="2">
        <f t="shared" si="0"/>
        <v>10</v>
      </c>
      <c r="B18" s="151" t="s">
        <v>141</v>
      </c>
      <c r="C18" s="152"/>
      <c r="D18" s="152"/>
      <c r="E18" s="152"/>
      <c r="F18" s="152"/>
      <c r="G18" s="152"/>
      <c r="H18" s="152"/>
      <c r="I18" s="153"/>
      <c r="J18" s="186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8"/>
    </row>
    <row r="19" spans="1:26" ht="30" customHeight="1" x14ac:dyDescent="0.4">
      <c r="A19" s="2">
        <f t="shared" si="0"/>
        <v>11</v>
      </c>
      <c r="B19" s="183" t="str">
        <f>+IF(J18=メンテ!A63,"購入した装具の種類","※　購入した装具の種類")</f>
        <v>※　購入した装具の種類</v>
      </c>
      <c r="C19" s="184"/>
      <c r="D19" s="184"/>
      <c r="E19" s="184"/>
      <c r="F19" s="184"/>
      <c r="G19" s="184"/>
      <c r="H19" s="184"/>
      <c r="I19" s="185"/>
      <c r="J19" s="178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80"/>
    </row>
    <row r="20" spans="1:26" ht="30" customHeight="1" x14ac:dyDescent="0.4">
      <c r="A20" s="2">
        <f t="shared" si="0"/>
        <v>12</v>
      </c>
      <c r="B20" s="151" t="s">
        <v>61</v>
      </c>
      <c r="C20" s="152"/>
      <c r="D20" s="152"/>
      <c r="E20" s="152"/>
      <c r="F20" s="152"/>
      <c r="G20" s="103" t="str">
        <f>IFERROR("上限："&amp;VLOOKUP(J19,メンテ!A50:B58,2,0),"")</f>
        <v/>
      </c>
      <c r="H20" s="103"/>
      <c r="I20" s="104"/>
      <c r="J20" s="173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</row>
    <row r="21" spans="1:26" ht="30" customHeight="1" x14ac:dyDescent="0.4">
      <c r="A21" s="2">
        <f t="shared" si="0"/>
        <v>13</v>
      </c>
      <c r="B21" s="171" t="s">
        <v>114</v>
      </c>
      <c r="C21" s="172"/>
      <c r="D21" s="172"/>
      <c r="E21" s="172"/>
      <c r="F21" s="172"/>
      <c r="G21" s="189" t="str">
        <f>IF(J18=メンテ!A66,"",IF(J20="","",メンテ!D41))</f>
        <v/>
      </c>
      <c r="H21" s="190"/>
      <c r="I21" s="190"/>
      <c r="J21" s="190"/>
      <c r="K21" s="70" t="s">
        <v>120</v>
      </c>
      <c r="L21" s="50">
        <f>+A21+1</f>
        <v>14</v>
      </c>
      <c r="M21" s="171" t="s">
        <v>130</v>
      </c>
      <c r="N21" s="172"/>
      <c r="O21" s="172"/>
      <c r="P21" s="172"/>
      <c r="Q21" s="172"/>
      <c r="R21" s="193" t="str">
        <f>IF(COUNTIF(メンテ２!B3:B30,様式!J14)&lt;1,"",IF(J18=メンテ!A66,"",IF(J20="","",メンテ!D45)))</f>
        <v/>
      </c>
      <c r="S21" s="194"/>
      <c r="T21" s="194"/>
      <c r="U21" s="194"/>
      <c r="V21" s="194"/>
      <c r="W21" s="71" t="s">
        <v>120</v>
      </c>
      <c r="Z21" s="22"/>
    </row>
    <row r="22" spans="1:26" ht="30" customHeight="1" x14ac:dyDescent="0.4">
      <c r="A22" s="2">
        <f>+L21+1</f>
        <v>15</v>
      </c>
      <c r="B22" s="172" t="s">
        <v>115</v>
      </c>
      <c r="C22" s="172"/>
      <c r="D22" s="172"/>
      <c r="E22" s="172"/>
      <c r="F22" s="172"/>
      <c r="G22" s="191" t="str">
        <f>IF(COUNTIF(メンテ２!B3:B30,様式!J14)&lt;1,"",IF(J18=メンテ!A66,"",IF(J20="","",IF(メンテ!A76=1,"",メンテ!D47))))</f>
        <v/>
      </c>
      <c r="H22" s="192"/>
      <c r="I22" s="192"/>
      <c r="J22" s="192"/>
      <c r="K22" s="70" t="s">
        <v>120</v>
      </c>
      <c r="L22" s="50">
        <f>+A22+1</f>
        <v>16</v>
      </c>
      <c r="M22" s="172" t="s">
        <v>116</v>
      </c>
      <c r="N22" s="172"/>
      <c r="O22" s="172"/>
      <c r="P22" s="172"/>
      <c r="Q22" s="172"/>
      <c r="R22" s="195"/>
      <c r="S22" s="196"/>
      <c r="T22" s="196"/>
      <c r="U22" s="196"/>
      <c r="V22" s="196"/>
      <c r="W22" s="71" t="s">
        <v>120</v>
      </c>
    </row>
    <row r="23" spans="1:26" ht="30" customHeight="1" x14ac:dyDescent="0.4">
      <c r="A23" s="2">
        <f>+L22+1</f>
        <v>17</v>
      </c>
      <c r="B23" s="167" t="s">
        <v>76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9" t="str">
        <f>+IF(P23=メンテ!A71,"※該当の場合は請求対象外です。","")</f>
        <v/>
      </c>
      <c r="M23" s="169"/>
      <c r="N23" s="169"/>
      <c r="O23" s="170"/>
      <c r="P23" s="164"/>
      <c r="Q23" s="165"/>
      <c r="R23" s="165"/>
      <c r="S23" s="165"/>
      <c r="T23" s="165"/>
      <c r="U23" s="165"/>
      <c r="V23" s="165"/>
      <c r="W23" s="166"/>
    </row>
    <row r="24" spans="1:26" ht="30" customHeight="1" x14ac:dyDescent="0.4">
      <c r="A24" s="2">
        <f>+A23+1</f>
        <v>18</v>
      </c>
      <c r="B24" s="102" t="s">
        <v>117</v>
      </c>
      <c r="C24" s="103"/>
      <c r="D24" s="103"/>
      <c r="E24" s="103"/>
      <c r="F24" s="103"/>
      <c r="G24" s="103"/>
      <c r="H24" s="103"/>
      <c r="I24" s="104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Z24" s="22"/>
    </row>
    <row r="25" spans="1:26" ht="30" customHeight="1" x14ac:dyDescent="0.4">
      <c r="A25" s="2">
        <f>+A24+1</f>
        <v>19</v>
      </c>
      <c r="B25" s="102" t="s">
        <v>118</v>
      </c>
      <c r="C25" s="103"/>
      <c r="D25" s="103"/>
      <c r="E25" s="103"/>
      <c r="F25" s="103"/>
      <c r="G25" s="103"/>
      <c r="H25" s="103"/>
      <c r="I25" s="104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Z25" s="22"/>
    </row>
    <row r="26" spans="1:26" ht="15" customHeight="1" x14ac:dyDescent="0.4">
      <c r="A26" s="125">
        <f>+A25+1</f>
        <v>20</v>
      </c>
      <c r="B26" s="127" t="s">
        <v>62</v>
      </c>
      <c r="C26" s="128"/>
      <c r="D26" s="129"/>
      <c r="E26" s="133"/>
      <c r="F26" s="134"/>
      <c r="G26" s="134"/>
      <c r="H26" s="134"/>
      <c r="I26" s="134"/>
      <c r="J26" s="135"/>
      <c r="K26" s="136"/>
      <c r="L26" s="146">
        <f>+A26+1</f>
        <v>21</v>
      </c>
      <c r="M26" s="140" t="s">
        <v>69</v>
      </c>
      <c r="N26" s="141"/>
      <c r="O26" s="142"/>
      <c r="P26" s="95"/>
      <c r="Q26" s="96"/>
      <c r="R26" s="96"/>
      <c r="S26" s="96"/>
      <c r="T26" s="96"/>
      <c r="U26" s="96"/>
      <c r="V26" s="96"/>
      <c r="W26" s="97"/>
    </row>
    <row r="27" spans="1:26" ht="15" customHeight="1" x14ac:dyDescent="0.4">
      <c r="A27" s="126"/>
      <c r="B27" s="130"/>
      <c r="C27" s="131"/>
      <c r="D27" s="132"/>
      <c r="E27" s="137"/>
      <c r="F27" s="138"/>
      <c r="G27" s="138"/>
      <c r="H27" s="138"/>
      <c r="I27" s="138"/>
      <c r="J27" s="138"/>
      <c r="K27" s="139"/>
      <c r="L27" s="147"/>
      <c r="M27" s="143"/>
      <c r="N27" s="144"/>
      <c r="O27" s="145"/>
      <c r="P27" s="98"/>
      <c r="Q27" s="99"/>
      <c r="R27" s="99"/>
      <c r="S27" s="99"/>
      <c r="T27" s="99"/>
      <c r="U27" s="99"/>
      <c r="V27" s="99"/>
      <c r="W27" s="100"/>
      <c r="Z27" s="22"/>
    </row>
    <row r="28" spans="1:26" ht="15" customHeight="1" x14ac:dyDescent="0.4">
      <c r="A28" s="125">
        <f>+L26+1</f>
        <v>22</v>
      </c>
      <c r="B28" s="127" t="s">
        <v>119</v>
      </c>
      <c r="C28" s="128"/>
      <c r="D28" s="129"/>
      <c r="E28" s="133"/>
      <c r="F28" s="134"/>
      <c r="G28" s="134"/>
      <c r="H28" s="134"/>
      <c r="I28" s="134"/>
      <c r="J28" s="135"/>
      <c r="K28" s="136"/>
      <c r="L28" s="146">
        <f>+A28+1</f>
        <v>23</v>
      </c>
      <c r="M28" s="140" t="s">
        <v>70</v>
      </c>
      <c r="N28" s="141"/>
      <c r="O28" s="142"/>
      <c r="P28" s="95"/>
      <c r="Q28" s="96"/>
      <c r="R28" s="96"/>
      <c r="S28" s="96"/>
      <c r="T28" s="96"/>
      <c r="U28" s="96"/>
      <c r="V28" s="96"/>
      <c r="W28" s="97"/>
      <c r="Z28" s="22"/>
    </row>
    <row r="29" spans="1:26" ht="15" customHeight="1" x14ac:dyDescent="0.4">
      <c r="A29" s="126"/>
      <c r="B29" s="130"/>
      <c r="C29" s="131"/>
      <c r="D29" s="132"/>
      <c r="E29" s="137"/>
      <c r="F29" s="138"/>
      <c r="G29" s="138"/>
      <c r="H29" s="138"/>
      <c r="I29" s="138"/>
      <c r="J29" s="138"/>
      <c r="K29" s="139"/>
      <c r="L29" s="147"/>
      <c r="M29" s="143"/>
      <c r="N29" s="144"/>
      <c r="O29" s="145"/>
      <c r="P29" s="98"/>
      <c r="Q29" s="99"/>
      <c r="R29" s="99"/>
      <c r="S29" s="99"/>
      <c r="T29" s="99"/>
      <c r="U29" s="99"/>
      <c r="V29" s="99"/>
      <c r="W29" s="100"/>
      <c r="Z29" s="22"/>
    </row>
    <row r="30" spans="1:26" s="7" customFormat="1" ht="15" customHeight="1" x14ac:dyDescent="0.4">
      <c r="A30" s="3" t="s">
        <v>71</v>
      </c>
      <c r="B30" s="4"/>
      <c r="C30" s="4"/>
      <c r="D30" s="5"/>
      <c r="E30" s="5"/>
      <c r="F30" s="5"/>
      <c r="G30" s="6"/>
      <c r="H30" s="6"/>
      <c r="I30" s="6"/>
      <c r="J30" s="6"/>
      <c r="K30" s="6"/>
      <c r="L30" s="6"/>
      <c r="M30" s="6"/>
      <c r="N30" s="161" t="s">
        <v>68</v>
      </c>
      <c r="O30" s="162"/>
      <c r="P30" s="162"/>
      <c r="Q30" s="162"/>
      <c r="R30" s="163"/>
      <c r="S30" s="161" t="s">
        <v>122</v>
      </c>
      <c r="T30" s="162"/>
      <c r="U30" s="162"/>
      <c r="V30" s="162"/>
      <c r="W30" s="163"/>
      <c r="Z30" s="20"/>
    </row>
    <row r="31" spans="1:26" s="7" customFormat="1" ht="15" customHeight="1" x14ac:dyDescent="0.4">
      <c r="A31" s="106" t="s">
        <v>131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8"/>
      <c r="N31" s="108"/>
      <c r="O31" s="109"/>
      <c r="P31" s="109"/>
      <c r="Q31" s="109"/>
      <c r="R31" s="110"/>
      <c r="S31" s="108"/>
      <c r="T31" s="109"/>
      <c r="U31" s="109"/>
      <c r="V31" s="109"/>
      <c r="W31" s="110"/>
      <c r="Z31" s="20"/>
    </row>
    <row r="32" spans="1:26" s="7" customFormat="1" ht="15" customHeight="1" x14ac:dyDescent="0.4">
      <c r="A32" s="106" t="s">
        <v>72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32"/>
      <c r="N32" s="111"/>
      <c r="O32" s="112"/>
      <c r="P32" s="112"/>
      <c r="Q32" s="112"/>
      <c r="R32" s="113"/>
      <c r="S32" s="111"/>
      <c r="T32" s="112"/>
      <c r="U32" s="112"/>
      <c r="V32" s="112"/>
      <c r="W32" s="113"/>
      <c r="Z32" s="20"/>
    </row>
    <row r="33" spans="1:26" s="7" customFormat="1" ht="15" customHeight="1" x14ac:dyDescent="0.4">
      <c r="A33" s="13"/>
      <c r="B33" s="9" t="s">
        <v>1</v>
      </c>
      <c r="C33" s="72"/>
      <c r="D33" s="10" t="s">
        <v>2</v>
      </c>
      <c r="E33" s="73"/>
      <c r="F33" s="10" t="s">
        <v>3</v>
      </c>
      <c r="G33" s="72"/>
      <c r="H33" s="11" t="s">
        <v>4</v>
      </c>
      <c r="I33" s="12"/>
      <c r="J33" s="32"/>
      <c r="K33" s="32"/>
      <c r="L33" s="32"/>
      <c r="M33" s="32"/>
      <c r="N33" s="111"/>
      <c r="O33" s="112"/>
      <c r="P33" s="112"/>
      <c r="Q33" s="112"/>
      <c r="R33" s="113"/>
      <c r="S33" s="111"/>
      <c r="T33" s="112"/>
      <c r="U33" s="112"/>
      <c r="V33" s="112"/>
      <c r="W33" s="113"/>
      <c r="Z33" s="20"/>
    </row>
    <row r="34" spans="1:26" s="7" customFormat="1" ht="15" customHeight="1" x14ac:dyDescent="0.4">
      <c r="A34" s="123" t="s">
        <v>73</v>
      </c>
      <c r="B34" s="124"/>
      <c r="C34" s="124"/>
      <c r="D34" s="124"/>
      <c r="E34" s="124"/>
      <c r="F34" s="117"/>
      <c r="G34" s="117"/>
      <c r="H34" s="117"/>
      <c r="I34" s="117"/>
      <c r="J34" s="117"/>
      <c r="K34" s="117"/>
      <c r="L34" s="117"/>
      <c r="M34" s="118"/>
      <c r="N34" s="111"/>
      <c r="O34" s="112"/>
      <c r="P34" s="112"/>
      <c r="Q34" s="112"/>
      <c r="R34" s="113"/>
      <c r="S34" s="111"/>
      <c r="T34" s="112"/>
      <c r="U34" s="112"/>
      <c r="V34" s="112"/>
      <c r="W34" s="113"/>
      <c r="Z34" s="20"/>
    </row>
    <row r="35" spans="1:26" s="7" customFormat="1" ht="15" customHeight="1" x14ac:dyDescent="0.4">
      <c r="A35" s="15"/>
      <c r="B35" s="35"/>
      <c r="C35" s="35"/>
      <c r="D35" s="35"/>
      <c r="E35" s="14"/>
      <c r="F35" s="117"/>
      <c r="G35" s="117"/>
      <c r="H35" s="117"/>
      <c r="I35" s="117"/>
      <c r="J35" s="117"/>
      <c r="K35" s="117"/>
      <c r="L35" s="117"/>
      <c r="M35" s="118"/>
      <c r="N35" s="111"/>
      <c r="O35" s="112"/>
      <c r="P35" s="112"/>
      <c r="Q35" s="112"/>
      <c r="R35" s="113"/>
      <c r="S35" s="111"/>
      <c r="T35" s="112"/>
      <c r="U35" s="112"/>
      <c r="V35" s="112"/>
      <c r="W35" s="113"/>
      <c r="Z35" s="20"/>
    </row>
    <row r="36" spans="1:26" s="7" customFormat="1" ht="15" customHeight="1" x14ac:dyDescent="0.4">
      <c r="A36" s="123" t="s">
        <v>74</v>
      </c>
      <c r="B36" s="124"/>
      <c r="C36" s="124"/>
      <c r="D36" s="124"/>
      <c r="E36" s="124"/>
      <c r="F36" s="119"/>
      <c r="G36" s="119"/>
      <c r="H36" s="119"/>
      <c r="I36" s="119"/>
      <c r="J36" s="119"/>
      <c r="K36" s="119"/>
      <c r="L36" s="119"/>
      <c r="M36" s="120"/>
      <c r="N36" s="111"/>
      <c r="O36" s="112"/>
      <c r="P36" s="112"/>
      <c r="Q36" s="112"/>
      <c r="R36" s="113"/>
      <c r="S36" s="111"/>
      <c r="T36" s="112"/>
      <c r="U36" s="112"/>
      <c r="V36" s="112"/>
      <c r="W36" s="113"/>
      <c r="Z36" s="20"/>
    </row>
    <row r="37" spans="1:26" s="7" customFormat="1" ht="15" customHeight="1" x14ac:dyDescent="0.4">
      <c r="A37" s="16"/>
      <c r="B37" s="33"/>
      <c r="C37" s="34"/>
      <c r="D37" s="34"/>
      <c r="E37" s="17"/>
      <c r="F37" s="121"/>
      <c r="G37" s="121"/>
      <c r="H37" s="121"/>
      <c r="I37" s="121"/>
      <c r="J37" s="121"/>
      <c r="K37" s="121"/>
      <c r="L37" s="121"/>
      <c r="M37" s="122"/>
      <c r="N37" s="114"/>
      <c r="O37" s="115"/>
      <c r="P37" s="115"/>
      <c r="Q37" s="115"/>
      <c r="R37" s="116"/>
      <c r="S37" s="114"/>
      <c r="T37" s="115"/>
      <c r="U37" s="115"/>
      <c r="V37" s="115"/>
      <c r="W37" s="116"/>
      <c r="Z37" s="20"/>
    </row>
    <row r="38" spans="1:26" ht="18" customHeight="1" x14ac:dyDescent="0.4">
      <c r="A38" s="7" t="s">
        <v>112</v>
      </c>
      <c r="N38" s="94" t="s">
        <v>123</v>
      </c>
      <c r="O38" s="94"/>
      <c r="P38" s="94" t="s">
        <v>124</v>
      </c>
      <c r="Q38" s="94"/>
      <c r="R38" s="94"/>
      <c r="S38" s="94"/>
      <c r="T38" s="94"/>
      <c r="U38" s="94"/>
      <c r="V38" s="94"/>
      <c r="W38" s="94"/>
    </row>
    <row r="39" spans="1:26" ht="18" customHeight="1" x14ac:dyDescent="0.4">
      <c r="A39" s="7"/>
    </row>
  </sheetData>
  <sheetProtection algorithmName="SHA-512" hashValue="+Gr87KfojNBK/KQ9emybyMkU1MOhuo+JJzNsRJ8aCZInE1zK7F/eLHUgbrF5G/J2aYMsUMg4dB1Zbn8vjXuGVw==" saltValue="Fa2KplZGh4JZx1XMMWHJIw==" spinCount="100000" sheet="1" selectLockedCells="1"/>
  <mergeCells count="75">
    <mergeCell ref="G21:J21"/>
    <mergeCell ref="G22:J22"/>
    <mergeCell ref="R21:V21"/>
    <mergeCell ref="R22:V22"/>
    <mergeCell ref="B20:F20"/>
    <mergeCell ref="G20:I20"/>
    <mergeCell ref="G12:I12"/>
    <mergeCell ref="J14:W14"/>
    <mergeCell ref="B17:I17"/>
    <mergeCell ref="B14:I14"/>
    <mergeCell ref="B19:I19"/>
    <mergeCell ref="J13:O13"/>
    <mergeCell ref="B18:I18"/>
    <mergeCell ref="J18:W18"/>
    <mergeCell ref="Q13:W13"/>
    <mergeCell ref="B13:I13"/>
    <mergeCell ref="J12:W12"/>
    <mergeCell ref="N30:R30"/>
    <mergeCell ref="S30:W30"/>
    <mergeCell ref="B16:I16"/>
    <mergeCell ref="B15:I15"/>
    <mergeCell ref="P23:W23"/>
    <mergeCell ref="B23:K23"/>
    <mergeCell ref="L23:O23"/>
    <mergeCell ref="B21:F21"/>
    <mergeCell ref="M21:Q21"/>
    <mergeCell ref="B22:F22"/>
    <mergeCell ref="M22:Q22"/>
    <mergeCell ref="J20:W20"/>
    <mergeCell ref="J15:W15"/>
    <mergeCell ref="J19:W19"/>
    <mergeCell ref="J17:W17"/>
    <mergeCell ref="J16:W16"/>
    <mergeCell ref="Z1:AA5"/>
    <mergeCell ref="Z7:Z8"/>
    <mergeCell ref="H1:P2"/>
    <mergeCell ref="Q1:S8"/>
    <mergeCell ref="B11:I11"/>
    <mergeCell ref="J11:W11"/>
    <mergeCell ref="J9:W9"/>
    <mergeCell ref="J10:W10"/>
    <mergeCell ref="B9:G9"/>
    <mergeCell ref="H9:I9"/>
    <mergeCell ref="B10:I10"/>
    <mergeCell ref="H7:P8"/>
    <mergeCell ref="H5:P6"/>
    <mergeCell ref="T7:W8"/>
    <mergeCell ref="T5:W6"/>
    <mergeCell ref="H3:P4"/>
    <mergeCell ref="A28:A29"/>
    <mergeCell ref="B28:D29"/>
    <mergeCell ref="E28:K29"/>
    <mergeCell ref="M26:O27"/>
    <mergeCell ref="L26:L27"/>
    <mergeCell ref="M28:O29"/>
    <mergeCell ref="A26:A27"/>
    <mergeCell ref="B26:D27"/>
    <mergeCell ref="E26:K27"/>
    <mergeCell ref="L28:L29"/>
    <mergeCell ref="N38:O38"/>
    <mergeCell ref="P38:W38"/>
    <mergeCell ref="P28:W29"/>
    <mergeCell ref="J24:W24"/>
    <mergeCell ref="B24:I24"/>
    <mergeCell ref="B25:I25"/>
    <mergeCell ref="J25:W25"/>
    <mergeCell ref="P26:W27"/>
    <mergeCell ref="A31:L31"/>
    <mergeCell ref="S31:W37"/>
    <mergeCell ref="A32:L32"/>
    <mergeCell ref="F34:M35"/>
    <mergeCell ref="F36:M37"/>
    <mergeCell ref="A34:E34"/>
    <mergeCell ref="A36:E36"/>
    <mergeCell ref="N31:R37"/>
  </mergeCells>
  <phoneticPr fontId="1"/>
  <conditionalFormatting sqref="J20:W20">
    <cfRule type="expression" dxfId="3" priority="14">
      <formula>$J$9="取消"</formula>
    </cfRule>
    <cfRule type="expression" dxfId="2" priority="15">
      <formula>$J$9="認定"</formula>
    </cfRule>
  </conditionalFormatting>
  <conditionalFormatting sqref="J24:W25">
    <cfRule type="expression" dxfId="1" priority="1">
      <formula>$J$9="取消"</formula>
    </cfRule>
    <cfRule type="expression" dxfId="0" priority="2">
      <formula>$J$9="認定"</formula>
    </cfRule>
  </conditionalFormatting>
  <dataValidations xWindow="492" yWindow="620" count="15">
    <dataValidation allowBlank="1" showInputMessage="1" showErrorMessage="1" promptTitle="組合員番号" prompt="例_x000a_Ａ12345_x000a_K67890" sqref="J9:W9" xr:uid="{00000000-0002-0000-0000-000000000000}"/>
    <dataValidation imeMode="hiragana" allowBlank="1" showInputMessage="1" showErrorMessage="1" promptTitle="組合員氏名" prompt="例_x000a_岡山　太郎" sqref="J10:W10" xr:uid="{00000000-0002-0000-0000-000001000000}"/>
    <dataValidation imeMode="hiragana" allowBlank="1" showInputMessage="1" showErrorMessage="1" promptTitle="病院等にかかった者の名前" prompt="例_x000a_岡山　花子" sqref="J11:W11" xr:uid="{00000000-0002-0000-0000-000002000000}"/>
    <dataValidation allowBlank="1" showInputMessage="1" showErrorMessage="1" promptTitle="病院等にかかった最初の日" prompt="例_x000a_R5.10.1_x000a_※装具の場合は装着の必要を認めた日を記入" sqref="J13:O13" xr:uid="{00000000-0002-0000-0000-000003000000}"/>
    <dataValidation allowBlank="1" showInputMessage="1" showErrorMessage="1" promptTitle="病院等にかかった最後の日" prompt="例_x000a_R5.10.3_x000a_※最初と最後の日が同じ場合は、開始日と同じ日付を記入_x000a_※装具の場合は装着の必要を認めた日を記入" sqref="Q13:W13" xr:uid="{00000000-0002-0000-0000-000004000000}"/>
    <dataValidation allowBlank="1" showInputMessage="1" showErrorMessage="1" promptTitle="医療機関名を記入" prompt="例_x000a_○○医院_x000a_※領収書などを参考に記入" sqref="J16:W16" xr:uid="{00000000-0002-0000-0000-000005000000}"/>
    <dataValidation allowBlank="1" showInputMessage="1" showErrorMessage="1" promptTitle="医療機関の住所を記入" prompt="例_x000a_岡山市北区丸の内1-2-3-4-5_x000a_※領収書などを参考に記入" sqref="J17:W17" xr:uid="{00000000-0002-0000-0000-000006000000}"/>
    <dataValidation allowBlank="1" showInputMessage="1" showErrorMessage="1" promptTitle="病院等で支払った金額を記入" prompt="例_x000a_12,000_x000a_※領収書等を参考に記入_x000a_※単位（円）は自動付記" sqref="J20:W20" xr:uid="{00000000-0002-0000-0000-000007000000}"/>
    <dataValidation allowBlank="1" showInputMessage="1" showErrorMessage="1" promptTitle="初診年月日" prompt="例_x000a_R5.10.1" sqref="E26:K27" xr:uid="{00000000-0002-0000-0000-000008000000}"/>
    <dataValidation allowBlank="1" showInputMessage="1" showErrorMessage="1" promptTitle="傷病名" prompt="例_x000a_腰痛" sqref="J24:W24" xr:uid="{00000000-0002-0000-0000-000009000000}"/>
    <dataValidation allowBlank="1" showInputMessage="1" showErrorMessage="1" promptTitle="療養者の生年月日" prompt="例_x000a_H1.4.24" sqref="J12:W12" xr:uid="{00000000-0002-0000-0000-00000A000000}"/>
    <dataValidation allowBlank="1" showInputMessage="1" showErrorMessage="1" promptTitle="傷病の原因" prompt="例_x000a_重いものを持ったため" sqref="J25:W25" xr:uid="{00000000-0002-0000-0000-00000B000000}"/>
    <dataValidation allowBlank="1" showInputMessage="1" showErrorMessage="1" promptTitle="所属コード" prompt="例_x000a_0A123" sqref="P26:W27" xr:uid="{00000000-0002-0000-0000-00000C000000}"/>
    <dataValidation allowBlank="1" showInputMessage="1" showErrorMessage="1" promptTitle="所属所名" prompt="例_x000a_△△立○○学校" sqref="E28:K29" xr:uid="{00000000-0002-0000-0000-00000D000000}"/>
    <dataValidation allowBlank="1" showInputMessage="1" showErrorMessage="1" promptTitle="所属所住所" prompt="例_x000a_○○市○○町○-○○" sqref="P28:W29" xr:uid="{00000000-0002-0000-0000-00000E000000}"/>
  </dataValidations>
  <pageMargins left="0.70866141732283472" right="0.70866141732283472" top="0.74803149606299213" bottom="0.74803149606299213" header="0.31496062992125984" footer="0.31496062992125984"/>
  <pageSetup paperSize="9" scale="96" orientation="portrait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F1B67465-AA13-45FB-9264-FC3EE4EE977E}">
            <xm:f>$J$18=メンテ!$A$63</xm:f>
            <x14:dxf>
              <fill>
                <patternFill>
                  <bgColor rgb="FFFFFFCC"/>
                </patternFill>
              </fill>
            </x14:dxf>
          </x14:cfRule>
          <xm:sqref>J19:W19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492" yWindow="620" count="5">
        <x14:dataValidation type="list" allowBlank="1" showInputMessage="1" showErrorMessage="1" promptTitle="プルダウンから選択" prompt="　" xr:uid="{00000000-0002-0000-0000-00000F000000}">
          <x14:formula1>
            <xm:f>メンテ!$C$30:$C$31</xm:f>
          </x14:formula1>
          <xm:sqref>J15:W15</xm:sqref>
        </x14:dataValidation>
        <x14:dataValidation type="list" allowBlank="1" showInputMessage="1" promptTitle="プルダウンから選択" prompt="岡山県内の市町村はプルダウンから選択。_x000a_例_x000a_岡山市　→プルダウンから選択_x000a__x000a_他県の市町村の場合は手入力。_x000a_例_x000a_広島県　三原市　→手入力" xr:uid="{00000000-0002-0000-0000-000010000000}">
          <x14:formula1>
            <xm:f>メンテ２!$B$3:$B$29</xm:f>
          </x14:formula1>
          <xm:sqref>J14:W14</xm:sqref>
        </x14:dataValidation>
        <x14:dataValidation type="list" allowBlank="1" showInputMessage="1" showErrorMessage="1" promptTitle="プルダウンから選択" prompt="※№10　組合員証を使用しなかった理由　で、_x000a_治療用装具購入のため　を選択した場合に記入。_x000a_※上記以外の理由の場合は記入しない。" xr:uid="{00000000-0002-0000-0000-000011000000}">
          <x14:formula1>
            <xm:f>メンテ!$D$50:$D$60</xm:f>
          </x14:formula1>
          <xm:sqref>J19:W19</xm:sqref>
        </x14:dataValidation>
        <x14:dataValidation type="list" allowBlank="1" showInputMessage="1" showErrorMessage="1" promptTitle="プルダウンから選択" prompt="公務災害・通勤災害ではない場合　→　非該当を選択_x000a_公務災害・通勤災害の場合　→　該当を選択_x000a__x000a_※該当を選択した場合は請求対象外のため、申請ができません。" xr:uid="{00000000-0002-0000-0000-000012000000}">
          <x14:formula1>
            <xm:f>メンテ!$A$71:$A$72</xm:f>
          </x14:formula1>
          <xm:sqref>P23:W23</xm:sqref>
        </x14:dataValidation>
        <x14:dataValidation type="list" allowBlank="1" showInputMessage="1" showErrorMessage="1" promptTitle="プルダウンから選択" prompt="　" xr:uid="{00000000-0002-0000-0000-000013000000}">
          <x14:formula1>
            <xm:f>メンテ!$A$63:$A$66</xm:f>
          </x14:formula1>
          <xm:sqref>J18:W18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</sheetPr>
  <dimension ref="A1:I98"/>
  <sheetViews>
    <sheetView topLeftCell="A78" workbookViewId="0">
      <selection activeCell="J16" sqref="J16:W16"/>
    </sheetView>
  </sheetViews>
  <sheetFormatPr defaultRowHeight="18.75" x14ac:dyDescent="0.4"/>
  <cols>
    <col min="1" max="1" width="18.875" customWidth="1"/>
    <col min="2" max="2" width="11.75" bestFit="1" customWidth="1"/>
    <col min="3" max="3" width="9.625" customWidth="1"/>
    <col min="4" max="4" width="13" bestFit="1" customWidth="1"/>
    <col min="9" max="9" width="12.875" bestFit="1" customWidth="1"/>
  </cols>
  <sheetData>
    <row r="1" spans="1:3" x14ac:dyDescent="0.4">
      <c r="A1" s="23" t="s">
        <v>21</v>
      </c>
      <c r="B1" s="24">
        <f>+様式!J13</f>
        <v>0</v>
      </c>
      <c r="C1" s="23"/>
    </row>
    <row r="2" spans="1:3" x14ac:dyDescent="0.4">
      <c r="A2" s="23"/>
      <c r="B2" s="24" t="s">
        <v>2</v>
      </c>
      <c r="C2" s="23" t="s">
        <v>24</v>
      </c>
    </row>
    <row r="3" spans="1:3" x14ac:dyDescent="0.4">
      <c r="A3" s="23"/>
      <c r="B3" s="25">
        <f>+YEAR(B1)</f>
        <v>1900</v>
      </c>
      <c r="C3" s="23">
        <f>+MONTH(B1)</f>
        <v>1</v>
      </c>
    </row>
    <row r="4" spans="1:3" x14ac:dyDescent="0.4">
      <c r="A4" s="26" t="s">
        <v>23</v>
      </c>
      <c r="B4" s="27" t="s">
        <v>2</v>
      </c>
      <c r="C4" s="26"/>
    </row>
    <row r="5" spans="1:3" x14ac:dyDescent="0.4">
      <c r="A5" s="26"/>
      <c r="B5" s="27">
        <f>+IF(AND(C3&gt;=4,C3&lt;=12),B3,B3-1)</f>
        <v>1899</v>
      </c>
      <c r="C5" s="26"/>
    </row>
    <row r="6" spans="1:3" x14ac:dyDescent="0.4">
      <c r="A6" s="26"/>
      <c r="B6" s="28">
        <f>+DATE(B5,4,1)</f>
        <v>693688</v>
      </c>
      <c r="C6" s="26"/>
    </row>
    <row r="7" spans="1:3" x14ac:dyDescent="0.4">
      <c r="A7" s="23" t="s">
        <v>25</v>
      </c>
      <c r="B7" s="24">
        <f>+様式!J12</f>
        <v>0</v>
      </c>
      <c r="C7" s="23"/>
    </row>
    <row r="8" spans="1:3" x14ac:dyDescent="0.4">
      <c r="A8" s="26" t="s">
        <v>6</v>
      </c>
      <c r="B8" s="26">
        <f>IF(B6-B7&lt;0,0,DATEDIF(B7,B6,"y"))</f>
        <v>1899</v>
      </c>
      <c r="C8" s="26"/>
    </row>
    <row r="9" spans="1:3" x14ac:dyDescent="0.4">
      <c r="A9" s="23" t="s">
        <v>7</v>
      </c>
      <c r="B9" s="23" t="str">
        <f>+VLOOKUP(B8,B15:C28,2)</f>
        <v>その他</v>
      </c>
      <c r="C9" s="23"/>
    </row>
    <row r="10" spans="1:3" x14ac:dyDescent="0.4">
      <c r="A10" s="26" t="s">
        <v>102</v>
      </c>
      <c r="B10" s="64">
        <f>DATE(YEAR(B7)+70,MONTH(B7),DAY(B7))</f>
        <v>25568</v>
      </c>
      <c r="C10" s="63"/>
    </row>
    <row r="11" spans="1:3" x14ac:dyDescent="0.4">
      <c r="A11" s="65" t="s">
        <v>103</v>
      </c>
      <c r="B11" s="66">
        <f>+DATE(YEAR(B10),MONTH(B10)+1,1)</f>
        <v>25569</v>
      </c>
    </row>
    <row r="12" spans="1:3" x14ac:dyDescent="0.4">
      <c r="A12" s="67"/>
      <c r="B12" s="66"/>
    </row>
    <row r="13" spans="1:3" x14ac:dyDescent="0.4">
      <c r="A13" s="67"/>
      <c r="B13" s="66"/>
    </row>
    <row r="14" spans="1:3" x14ac:dyDescent="0.4">
      <c r="B14" s="29" t="s">
        <v>26</v>
      </c>
      <c r="C14" t="s">
        <v>7</v>
      </c>
    </row>
    <row r="15" spans="1:3" x14ac:dyDescent="0.4">
      <c r="B15">
        <v>0</v>
      </c>
      <c r="C15" t="s">
        <v>8</v>
      </c>
    </row>
    <row r="16" spans="1:3" x14ac:dyDescent="0.4">
      <c r="B16">
        <v>6</v>
      </c>
      <c r="C16" t="s">
        <v>9</v>
      </c>
    </row>
    <row r="17" spans="2:3" x14ac:dyDescent="0.4">
      <c r="B17">
        <v>7</v>
      </c>
      <c r="C17" t="s">
        <v>10</v>
      </c>
    </row>
    <row r="18" spans="2:3" x14ac:dyDescent="0.4">
      <c r="B18">
        <v>8</v>
      </c>
      <c r="C18" t="s">
        <v>11</v>
      </c>
    </row>
    <row r="19" spans="2:3" x14ac:dyDescent="0.4">
      <c r="B19">
        <v>9</v>
      </c>
      <c r="C19" t="s">
        <v>12</v>
      </c>
    </row>
    <row r="20" spans="2:3" x14ac:dyDescent="0.4">
      <c r="B20">
        <v>10</v>
      </c>
      <c r="C20" t="s">
        <v>13</v>
      </c>
    </row>
    <row r="21" spans="2:3" x14ac:dyDescent="0.4">
      <c r="B21">
        <v>11</v>
      </c>
      <c r="C21" t="s">
        <v>14</v>
      </c>
    </row>
    <row r="22" spans="2:3" x14ac:dyDescent="0.4">
      <c r="B22">
        <v>12</v>
      </c>
      <c r="C22" t="s">
        <v>15</v>
      </c>
    </row>
    <row r="23" spans="2:3" x14ac:dyDescent="0.4">
      <c r="B23">
        <v>13</v>
      </c>
      <c r="C23" t="s">
        <v>16</v>
      </c>
    </row>
    <row r="24" spans="2:3" x14ac:dyDescent="0.4">
      <c r="B24">
        <v>14</v>
      </c>
      <c r="C24" t="s">
        <v>17</v>
      </c>
    </row>
    <row r="25" spans="2:3" x14ac:dyDescent="0.4">
      <c r="B25">
        <v>15</v>
      </c>
      <c r="C25" t="s">
        <v>18</v>
      </c>
    </row>
    <row r="26" spans="2:3" x14ac:dyDescent="0.4">
      <c r="B26">
        <v>16</v>
      </c>
      <c r="C26" t="s">
        <v>19</v>
      </c>
    </row>
    <row r="27" spans="2:3" x14ac:dyDescent="0.4">
      <c r="B27">
        <v>17</v>
      </c>
      <c r="C27" t="s">
        <v>20</v>
      </c>
    </row>
    <row r="28" spans="2:3" x14ac:dyDescent="0.4">
      <c r="B28">
        <v>18</v>
      </c>
      <c r="C28" t="s">
        <v>22</v>
      </c>
    </row>
    <row r="30" spans="2:3" x14ac:dyDescent="0.4">
      <c r="C30" t="s">
        <v>78</v>
      </c>
    </row>
    <row r="31" spans="2:3" x14ac:dyDescent="0.4">
      <c r="C31" t="s">
        <v>79</v>
      </c>
    </row>
    <row r="33" spans="1:9" x14ac:dyDescent="0.4">
      <c r="A33" t="s">
        <v>54</v>
      </c>
      <c r="B33" t="s">
        <v>6</v>
      </c>
      <c r="C33" t="s">
        <v>7</v>
      </c>
    </row>
    <row r="34" spans="1:9" x14ac:dyDescent="0.4">
      <c r="A34" s="52">
        <f>+様式!J14</f>
        <v>0</v>
      </c>
      <c r="B34">
        <f>+B8</f>
        <v>1899</v>
      </c>
      <c r="C34" t="str">
        <f>+B9</f>
        <v>その他</v>
      </c>
      <c r="D34" t="str">
        <f>+C34&amp;様式!J15</f>
        <v>その他</v>
      </c>
    </row>
    <row r="35" spans="1:9" x14ac:dyDescent="0.4">
      <c r="A35" t="e">
        <f>+MATCH(A34,メンテ２!B3:B29,0)</f>
        <v>#N/A</v>
      </c>
      <c r="D35" t="str">
        <f>IFERROR(MATCH(D34,メンテ２!C2:AB2,0),"")</f>
        <v/>
      </c>
    </row>
    <row r="36" spans="1:9" ht="19.5" thickBot="1" x14ac:dyDescent="0.45"/>
    <row r="37" spans="1:9" ht="19.5" thickBot="1" x14ac:dyDescent="0.45">
      <c r="D37" s="54">
        <f>+様式!J20</f>
        <v>0</v>
      </c>
      <c r="F37" t="s">
        <v>80</v>
      </c>
    </row>
    <row r="38" spans="1:9" ht="19.5" thickBot="1" x14ac:dyDescent="0.45"/>
    <row r="39" spans="1:9" ht="19.5" thickBot="1" x14ac:dyDescent="0.45">
      <c r="D39" s="53">
        <f>+IF(D37&gt;I39,I39,D37)</f>
        <v>0</v>
      </c>
      <c r="F39" t="s">
        <v>81</v>
      </c>
      <c r="H39" s="55" t="s">
        <v>93</v>
      </c>
      <c r="I39" s="56">
        <f>IF(様式!J18=メンテ!A63,VLOOKUP(様式!J19,メンテ!A50:B59,2,0),100000000)</f>
        <v>100000000</v>
      </c>
    </row>
    <row r="40" spans="1:9" ht="19.5" thickBot="1" x14ac:dyDescent="0.45"/>
    <row r="41" spans="1:9" ht="19.5" thickBot="1" x14ac:dyDescent="0.45">
      <c r="A41" s="57"/>
      <c r="B41">
        <f>IF(B9=C15,0.8,IF(様式!J13&lt;メンテ!B11,0.7,0.8))</f>
        <v>0.7</v>
      </c>
      <c r="D41" s="45">
        <f>+ROUNDDOWN(D39*B41,0)</f>
        <v>0</v>
      </c>
      <c r="E41" s="44"/>
      <c r="F41" s="46" t="s">
        <v>75</v>
      </c>
    </row>
    <row r="42" spans="1:9" ht="19.5" thickBot="1" x14ac:dyDescent="0.45">
      <c r="B42">
        <f>+IF(B41=0.8,0.2,0.3)</f>
        <v>0.3</v>
      </c>
      <c r="D42" s="47">
        <f>+D39*B42</f>
        <v>0</v>
      </c>
      <c r="E42" s="44"/>
      <c r="F42" s="46" t="s">
        <v>95</v>
      </c>
    </row>
    <row r="43" spans="1:9" ht="19.5" thickBot="1" x14ac:dyDescent="0.45">
      <c r="A43" t="s">
        <v>98</v>
      </c>
      <c r="B43" s="60">
        <f>IFERROR(INDEX(メンテ２!C3:AB29,メンテ!A35,メンテ!D35),IF(メンテ!C34=メンテ!C15,0.2,IF(メンテ!B11&lt;様式!J13,0.2,0.3)))</f>
        <v>0.3</v>
      </c>
      <c r="D43" s="61">
        <f>+D39*B43</f>
        <v>0</v>
      </c>
      <c r="E43" s="44"/>
      <c r="F43" s="46" t="s">
        <v>96</v>
      </c>
    </row>
    <row r="44" spans="1:9" ht="19.5" thickBot="1" x14ac:dyDescent="0.45">
      <c r="D44" s="47"/>
      <c r="E44" s="44"/>
      <c r="F44" s="46"/>
    </row>
    <row r="45" spans="1:9" ht="19.5" thickBot="1" x14ac:dyDescent="0.45">
      <c r="D45" s="48">
        <f>IF(ROUNDDOWN(D43-25000,-2)&gt;0,ROUNDDOWN(D43-25000,-2),0)</f>
        <v>0</v>
      </c>
      <c r="E45" s="44"/>
      <c r="F45" s="46" t="s">
        <v>77</v>
      </c>
    </row>
    <row r="46" spans="1:9" ht="19.5" thickBot="1" x14ac:dyDescent="0.45">
      <c r="D46" s="49"/>
      <c r="E46" s="44"/>
      <c r="F46" s="46"/>
    </row>
    <row r="47" spans="1:9" ht="19.5" thickBot="1" x14ac:dyDescent="0.45">
      <c r="D47" s="48">
        <f>IF(IF(D45&lt;0,ROUNDDOWN(D43-3000,-2),ROUNDDOWN(D43-D45-3000,-2))&gt;0,IF(D45&lt;0,ROUNDDOWN(D43-3000,-2),ROUNDDOWN(D43-D45-3000,-2)),0)</f>
        <v>0</v>
      </c>
      <c r="E47" s="44"/>
      <c r="F47" s="46" t="s">
        <v>104</v>
      </c>
    </row>
    <row r="49" spans="1:4" x14ac:dyDescent="0.4">
      <c r="A49" s="43" t="s">
        <v>97</v>
      </c>
      <c r="B49" s="43"/>
    </row>
    <row r="50" spans="1:4" x14ac:dyDescent="0.4">
      <c r="A50" s="43" t="s">
        <v>91</v>
      </c>
      <c r="B50" s="58">
        <f>38200*1.06</f>
        <v>40492</v>
      </c>
      <c r="D50" s="26" t="str">
        <f>+IF(様式!$J$18=メンテ!$A$63,メンテ!A50,"")</f>
        <v/>
      </c>
    </row>
    <row r="51" spans="1:4" x14ac:dyDescent="0.4">
      <c r="A51" s="59" t="s">
        <v>83</v>
      </c>
      <c r="B51" s="58">
        <v>28000</v>
      </c>
      <c r="D51" s="26" t="str">
        <f>+IF(様式!$J$18=メンテ!$A$63,メンテ!A51,"")</f>
        <v/>
      </c>
    </row>
    <row r="52" spans="1:4" x14ac:dyDescent="0.4">
      <c r="A52" s="59" t="s">
        <v>84</v>
      </c>
      <c r="B52" s="58">
        <v>25000</v>
      </c>
      <c r="D52" s="26" t="str">
        <f>+IF(様式!$J$18=メンテ!$A$63,メンテ!A52,"")</f>
        <v/>
      </c>
    </row>
    <row r="53" spans="1:4" x14ac:dyDescent="0.4">
      <c r="A53" s="59" t="s">
        <v>85</v>
      </c>
      <c r="B53" s="58">
        <v>16000</v>
      </c>
      <c r="D53" s="26" t="str">
        <f>+IF(様式!$J$18=メンテ!$A$63,メンテ!A53,"")</f>
        <v/>
      </c>
    </row>
    <row r="54" spans="1:4" x14ac:dyDescent="0.4">
      <c r="A54" s="59" t="s">
        <v>86</v>
      </c>
      <c r="B54" s="58">
        <v>15000</v>
      </c>
      <c r="D54" s="26" t="str">
        <f>+IF(様式!$J$18=メンテ!$A$63,メンテ!A54,"")</f>
        <v/>
      </c>
    </row>
    <row r="55" spans="1:4" x14ac:dyDescent="0.4">
      <c r="A55" s="59" t="s">
        <v>87</v>
      </c>
      <c r="B55" s="58">
        <f>+B51*2</f>
        <v>56000</v>
      </c>
      <c r="D55" s="26" t="str">
        <f>+IF(様式!$J$18=メンテ!$A$63,メンテ!A55,"")</f>
        <v/>
      </c>
    </row>
    <row r="56" spans="1:4" x14ac:dyDescent="0.4">
      <c r="A56" s="59" t="s">
        <v>88</v>
      </c>
      <c r="B56" s="58">
        <f t="shared" ref="B56:B58" si="0">+B52*2</f>
        <v>50000</v>
      </c>
      <c r="D56" s="26" t="str">
        <f>+IF(様式!$J$18=メンテ!$A$63,メンテ!A56,"")</f>
        <v/>
      </c>
    </row>
    <row r="57" spans="1:4" x14ac:dyDescent="0.4">
      <c r="A57" s="59" t="s">
        <v>89</v>
      </c>
      <c r="B57" s="58">
        <f t="shared" si="0"/>
        <v>32000</v>
      </c>
      <c r="D57" s="26" t="str">
        <f>+IF(様式!$J$18=メンテ!$A$63,メンテ!A57,"")</f>
        <v/>
      </c>
    </row>
    <row r="58" spans="1:4" x14ac:dyDescent="0.4">
      <c r="A58" s="59" t="s">
        <v>90</v>
      </c>
      <c r="B58" s="58">
        <f t="shared" si="0"/>
        <v>30000</v>
      </c>
      <c r="D58" s="26" t="str">
        <f>+IF(様式!$J$18=メンテ!$A$63,メンテ!A58,"")</f>
        <v/>
      </c>
    </row>
    <row r="59" spans="1:4" x14ac:dyDescent="0.4">
      <c r="A59" s="59" t="s">
        <v>92</v>
      </c>
      <c r="B59" s="58">
        <v>10000000</v>
      </c>
      <c r="D59" s="26" t="str">
        <f>+IF(様式!$J$18=メンテ!$A$63,メンテ!A59,"")</f>
        <v/>
      </c>
    </row>
    <row r="62" spans="1:4" x14ac:dyDescent="0.4">
      <c r="A62" s="29" t="s">
        <v>141</v>
      </c>
    </row>
    <row r="63" spans="1:4" x14ac:dyDescent="0.4">
      <c r="A63" s="29" t="s">
        <v>94</v>
      </c>
    </row>
    <row r="64" spans="1:4" x14ac:dyDescent="0.4">
      <c r="A64" s="62" t="s">
        <v>142</v>
      </c>
    </row>
    <row r="65" spans="1:3" x14ac:dyDescent="0.4">
      <c r="A65" s="62" t="s">
        <v>101</v>
      </c>
    </row>
    <row r="66" spans="1:3" x14ac:dyDescent="0.4">
      <c r="A66" s="62" t="s">
        <v>113</v>
      </c>
    </row>
    <row r="71" spans="1:3" x14ac:dyDescent="0.4">
      <c r="A71" t="s">
        <v>99</v>
      </c>
    </row>
    <row r="72" spans="1:3" x14ac:dyDescent="0.4">
      <c r="A72" t="s">
        <v>100</v>
      </c>
    </row>
    <row r="74" spans="1:3" x14ac:dyDescent="0.4">
      <c r="A74" s="26" t="s">
        <v>105</v>
      </c>
      <c r="B74" s="26"/>
      <c r="C74" s="26"/>
    </row>
    <row r="75" spans="1:3" x14ac:dyDescent="0.4">
      <c r="A75" s="26" t="s">
        <v>106</v>
      </c>
      <c r="B75" s="26"/>
      <c r="C75" s="26"/>
    </row>
    <row r="76" spans="1:3" x14ac:dyDescent="0.4">
      <c r="A76" s="26">
        <f>IFERROR(FIND("R",様式!J9,1),IFERROR(FIND("r",様式!J9,1),0))</f>
        <v>0</v>
      </c>
      <c r="B76" s="26"/>
      <c r="C76" s="26"/>
    </row>
    <row r="79" spans="1:3" x14ac:dyDescent="0.4">
      <c r="A79">
        <v>0</v>
      </c>
      <c r="B79" t="s">
        <v>107</v>
      </c>
    </row>
    <row r="80" spans="1:3" x14ac:dyDescent="0.4">
      <c r="A80">
        <v>0.1</v>
      </c>
      <c r="B80" t="s">
        <v>108</v>
      </c>
    </row>
    <row r="82" spans="1:1" x14ac:dyDescent="0.4">
      <c r="A82" s="66" t="s">
        <v>109</v>
      </c>
    </row>
    <row r="83" spans="1:1" x14ac:dyDescent="0.4">
      <c r="A83" s="66" t="s">
        <v>110</v>
      </c>
    </row>
    <row r="84" spans="1:1" x14ac:dyDescent="0.4">
      <c r="A84" s="68">
        <f>+様式!Q13-様式!J13</f>
        <v>0</v>
      </c>
    </row>
    <row r="85" spans="1:1" x14ac:dyDescent="0.4">
      <c r="A85" s="75" t="s">
        <v>132</v>
      </c>
    </row>
    <row r="86" spans="1:1" x14ac:dyDescent="0.4">
      <c r="A86" s="76">
        <v>45292</v>
      </c>
    </row>
    <row r="87" spans="1:1" x14ac:dyDescent="0.4">
      <c r="A87" s="77" t="s">
        <v>125</v>
      </c>
    </row>
    <row r="88" spans="1:1" x14ac:dyDescent="0.4">
      <c r="A88" s="78">
        <v>45200</v>
      </c>
    </row>
    <row r="89" spans="1:1" x14ac:dyDescent="0.4">
      <c r="A89" s="79" t="s">
        <v>126</v>
      </c>
    </row>
    <row r="90" spans="1:1" x14ac:dyDescent="0.4">
      <c r="A90" s="79">
        <v>45108</v>
      </c>
    </row>
    <row r="91" spans="1:1" x14ac:dyDescent="0.4">
      <c r="A91" s="78" t="s">
        <v>127</v>
      </c>
    </row>
    <row r="92" spans="1:1" x14ac:dyDescent="0.4">
      <c r="A92" s="78">
        <v>45078</v>
      </c>
    </row>
    <row r="93" spans="1:1" x14ac:dyDescent="0.4">
      <c r="A93" s="79" t="s">
        <v>128</v>
      </c>
    </row>
    <row r="94" spans="1:1" x14ac:dyDescent="0.4">
      <c r="A94" s="79">
        <v>45017</v>
      </c>
    </row>
    <row r="95" spans="1:1" x14ac:dyDescent="0.4">
      <c r="A95" s="78" t="s">
        <v>139</v>
      </c>
    </row>
    <row r="96" spans="1:1" x14ac:dyDescent="0.4">
      <c r="A96" s="78">
        <v>45474</v>
      </c>
    </row>
    <row r="97" spans="1:1" x14ac:dyDescent="0.4">
      <c r="A97" s="93" t="s">
        <v>144</v>
      </c>
    </row>
    <row r="98" spans="1:1" x14ac:dyDescent="0.4">
      <c r="A98" s="79">
        <v>46113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1"/>
  </sheetPr>
  <dimension ref="A1:AE30"/>
  <sheetViews>
    <sheetView zoomScale="70" zoomScaleNormal="70" workbookViewId="0">
      <pane xSplit="2" ySplit="2" topLeftCell="G3" activePane="bottomRight" state="frozen"/>
      <selection activeCell="J16" sqref="J16:W16"/>
      <selection pane="topRight" activeCell="J16" sqref="J16:W16"/>
      <selection pane="bottomLeft" activeCell="J16" sqref="J16:W16"/>
      <selection pane="bottomRight" activeCell="J16" sqref="J16:W16"/>
    </sheetView>
  </sheetViews>
  <sheetFormatPr defaultRowHeight="18.75" x14ac:dyDescent="0.4"/>
  <cols>
    <col min="1" max="30" width="9" style="29"/>
    <col min="31" max="31" width="9" style="90"/>
    <col min="32" max="16384" width="9" style="29"/>
  </cols>
  <sheetData>
    <row r="1" spans="1:31" x14ac:dyDescent="0.4">
      <c r="A1" s="29" t="s">
        <v>121</v>
      </c>
      <c r="C1" s="29">
        <v>1</v>
      </c>
      <c r="D1" s="29">
        <v>2</v>
      </c>
      <c r="E1" s="29">
        <v>3</v>
      </c>
      <c r="F1" s="29">
        <v>4</v>
      </c>
      <c r="G1" s="29">
        <v>5</v>
      </c>
      <c r="H1" s="29">
        <v>6</v>
      </c>
      <c r="I1" s="29">
        <v>7</v>
      </c>
      <c r="J1" s="29">
        <v>8</v>
      </c>
      <c r="K1" s="29">
        <v>9</v>
      </c>
      <c r="L1" s="29">
        <v>10</v>
      </c>
      <c r="M1" s="29">
        <v>11</v>
      </c>
      <c r="N1" s="29">
        <v>12</v>
      </c>
      <c r="O1" s="29">
        <v>13</v>
      </c>
      <c r="P1" s="29">
        <v>14</v>
      </c>
      <c r="Q1" s="29">
        <v>15</v>
      </c>
      <c r="R1" s="29">
        <v>16</v>
      </c>
      <c r="S1" s="29">
        <v>17</v>
      </c>
      <c r="T1" s="29">
        <v>18</v>
      </c>
      <c r="U1" s="29">
        <v>19</v>
      </c>
      <c r="V1" s="29">
        <v>20</v>
      </c>
      <c r="W1" s="29">
        <v>21</v>
      </c>
      <c r="X1" s="29">
        <v>22</v>
      </c>
      <c r="Y1" s="29">
        <v>23</v>
      </c>
      <c r="Z1" s="29">
        <v>24</v>
      </c>
      <c r="AA1" s="29">
        <v>25</v>
      </c>
      <c r="AB1" s="29">
        <v>26</v>
      </c>
    </row>
    <row r="2" spans="1:31" x14ac:dyDescent="0.4">
      <c r="C2" s="29" t="str">
        <f>+メンテ!$C$15&amp;メンテ!$C$30</f>
        <v>未就学入院</v>
      </c>
      <c r="D2" s="29" t="str">
        <f>+メンテ!$C$16&amp;メンテ!$C$30</f>
        <v>小学１年入院</v>
      </c>
      <c r="E2" s="29" t="str">
        <f>+メンテ!$C$17&amp;メンテ!$C$30</f>
        <v>小学２年入院</v>
      </c>
      <c r="F2" s="29" t="str">
        <f>+メンテ!$C$18&amp;メンテ!$C$30</f>
        <v>小学３年入院</v>
      </c>
      <c r="G2" s="29" t="str">
        <f>+メンテ!$C$19&amp;メンテ!$C$30</f>
        <v>小学４年入院</v>
      </c>
      <c r="H2" s="29" t="str">
        <f>+メンテ!$C$20&amp;メンテ!$C$30</f>
        <v>小学５年入院</v>
      </c>
      <c r="I2" s="29" t="str">
        <f>+メンテ!$C$21&amp;メンテ!$C$30</f>
        <v>小学６年入院</v>
      </c>
      <c r="J2" s="29" t="str">
        <f>+メンテ!$C$22&amp;メンテ!$C$30</f>
        <v>中学１年入院</v>
      </c>
      <c r="K2" s="29" t="str">
        <f>+メンテ!$C$23&amp;メンテ!$C$30</f>
        <v>中学２年入院</v>
      </c>
      <c r="L2" s="29" t="str">
        <f>+メンテ!$C$24&amp;メンテ!$C$30</f>
        <v>中学３年入院</v>
      </c>
      <c r="M2" s="29" t="str">
        <f>+メンテ!$C$25&amp;メンテ!$C$30</f>
        <v>高校１年入院</v>
      </c>
      <c r="N2" s="29" t="str">
        <f>+メンテ!$C$26&amp;メンテ!$C$30</f>
        <v>高校２年入院</v>
      </c>
      <c r="O2" s="29" t="str">
        <f>+メンテ!$C$27&amp;メンテ!$C$30</f>
        <v>高校３年入院</v>
      </c>
      <c r="P2" s="29" t="str">
        <f>+メンテ!$C$15&amp;メンテ!$C$31</f>
        <v>未就学通院</v>
      </c>
      <c r="Q2" s="29" t="str">
        <f>+メンテ!$C$16&amp;メンテ!$C$31</f>
        <v>小学１年通院</v>
      </c>
      <c r="R2" s="29" t="str">
        <f>+メンテ!$C$17&amp;メンテ!$C$31</f>
        <v>小学２年通院</v>
      </c>
      <c r="S2" s="29" t="str">
        <f>+メンテ!$C$18&amp;メンテ!$C$31</f>
        <v>小学３年通院</v>
      </c>
      <c r="T2" s="29" t="str">
        <f>+メンテ!$C$19&amp;メンテ!$C$31</f>
        <v>小学４年通院</v>
      </c>
      <c r="U2" s="29" t="str">
        <f>+メンテ!$C$20&amp;メンテ!$C$31</f>
        <v>小学５年通院</v>
      </c>
      <c r="V2" s="29" t="str">
        <f>+メンテ!$C$21&amp;メンテ!$C$31</f>
        <v>小学６年通院</v>
      </c>
      <c r="W2" s="29" t="str">
        <f>+メンテ!$C$22&amp;メンテ!$C$31</f>
        <v>中学１年通院</v>
      </c>
      <c r="X2" s="29" t="str">
        <f>+メンテ!$C$23&amp;メンテ!$C$31</f>
        <v>中学２年通院</v>
      </c>
      <c r="Y2" s="29" t="str">
        <f>+メンテ!$C$24&amp;メンテ!$C$31</f>
        <v>中学３年通院</v>
      </c>
      <c r="Z2" s="29" t="str">
        <f>+メンテ!$C$25&amp;メンテ!$C$31</f>
        <v>高校１年通院</v>
      </c>
      <c r="AA2" s="29" t="str">
        <f>+メンテ!$C$26&amp;メンテ!$C$31</f>
        <v>高校２年通院</v>
      </c>
      <c r="AB2" s="29" t="str">
        <f>+メンテ!$C$27&amp;メンテ!$C$31</f>
        <v>高校３年通院</v>
      </c>
    </row>
    <row r="3" spans="1:31" x14ac:dyDescent="0.4">
      <c r="B3" s="29" t="s">
        <v>27</v>
      </c>
      <c r="C3" s="51">
        <v>0</v>
      </c>
      <c r="D3" s="51">
        <v>0</v>
      </c>
      <c r="E3" s="51">
        <v>0</v>
      </c>
      <c r="F3" s="51">
        <v>0</v>
      </c>
      <c r="G3" s="51">
        <v>0</v>
      </c>
      <c r="H3" s="51">
        <v>0</v>
      </c>
      <c r="I3" s="51">
        <v>0</v>
      </c>
      <c r="J3" s="51">
        <v>0</v>
      </c>
      <c r="K3" s="51">
        <v>0</v>
      </c>
      <c r="L3" s="51">
        <v>0</v>
      </c>
      <c r="M3" s="82">
        <f>+IF(様式!J13&lt;メンテ!A88,0.3,0)</f>
        <v>0.3</v>
      </c>
      <c r="N3" s="82">
        <f>+IF(様式!J13&lt;メンテ!A88,0.3,0)</f>
        <v>0.3</v>
      </c>
      <c r="O3" s="82">
        <f>+IF(様式!J13&lt;メンテ!A88,0.3,0)</f>
        <v>0.3</v>
      </c>
      <c r="P3" s="51">
        <v>0</v>
      </c>
      <c r="Q3" s="74">
        <f>+IF(様式!J13&lt;メンテ!A86,0.1,0)</f>
        <v>0.1</v>
      </c>
      <c r="R3" s="74">
        <f>+IF(様式!J13&lt;メンテ!A86,0.1,0)</f>
        <v>0.1</v>
      </c>
      <c r="S3" s="74">
        <f>+IF(様式!J13&lt;メンテ!A86,0.1,0)</f>
        <v>0.1</v>
      </c>
      <c r="T3" s="74">
        <f>+IF(様式!J13&lt;メンテ!A86,0.1,0)</f>
        <v>0.1</v>
      </c>
      <c r="U3" s="74">
        <f>+IF(様式!J13&lt;メンテ!A86,0.1,0)</f>
        <v>0.1</v>
      </c>
      <c r="V3" s="74">
        <f>+IF(様式!J13&lt;メンテ!A86,0.1,0)</f>
        <v>0.1</v>
      </c>
      <c r="W3" s="74">
        <f>+IF(様式!J13&lt;メンテ!A86,0.3,0.1)</f>
        <v>0.3</v>
      </c>
      <c r="X3" s="74">
        <f>+IF(様式!J13&lt;メンテ!A86,0.3,0.1)</f>
        <v>0.3</v>
      </c>
      <c r="Y3" s="74">
        <f>+IF(様式!J13&lt;メンテ!A86,0.3,0.1)</f>
        <v>0.3</v>
      </c>
      <c r="Z3" s="74">
        <f>+IF(様式!J13&lt;メンテ!A86,0.3,0.1)</f>
        <v>0.3</v>
      </c>
      <c r="AA3" s="74">
        <f>+IF(様式!J13&lt;メンテ!A86,0.3,0.1)</f>
        <v>0.3</v>
      </c>
      <c r="AB3" s="74">
        <f>+IF(様式!J13&lt;メンテ!A86,0.3,0.1)</f>
        <v>0.3</v>
      </c>
      <c r="AC3" s="51"/>
      <c r="AD3" s="92"/>
      <c r="AE3" s="90" t="s">
        <v>143</v>
      </c>
    </row>
    <row r="4" spans="1:31" x14ac:dyDescent="0.4">
      <c r="B4" s="29" t="s">
        <v>28</v>
      </c>
      <c r="C4" s="51">
        <v>0</v>
      </c>
      <c r="D4" s="51">
        <v>0</v>
      </c>
      <c r="E4" s="51">
        <v>0</v>
      </c>
      <c r="F4" s="51">
        <v>0</v>
      </c>
      <c r="G4" s="51">
        <v>0</v>
      </c>
      <c r="H4" s="51">
        <v>0</v>
      </c>
      <c r="I4" s="51">
        <v>0</v>
      </c>
      <c r="J4" s="51">
        <v>0</v>
      </c>
      <c r="K4" s="51">
        <v>0</v>
      </c>
      <c r="L4" s="51">
        <v>0</v>
      </c>
      <c r="M4" s="81">
        <v>0.3</v>
      </c>
      <c r="N4" s="81">
        <v>0.3</v>
      </c>
      <c r="O4" s="81">
        <v>0.3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83">
        <f>+IF(様式!$J$13&lt;メンテ!$A$90,0.3,0)</f>
        <v>0.3</v>
      </c>
      <c r="X4" s="83">
        <f>+IF(様式!$J$13&lt;メンテ!$A$90,0.3,0)</f>
        <v>0.3</v>
      </c>
      <c r="Y4" s="83">
        <f>+IF(様式!$J$13&lt;メンテ!$A$90,0.3,0)</f>
        <v>0.3</v>
      </c>
      <c r="Z4" s="81">
        <v>0.3</v>
      </c>
      <c r="AA4" s="81">
        <v>0.3</v>
      </c>
      <c r="AB4" s="81">
        <v>0.3</v>
      </c>
      <c r="AC4" s="51"/>
      <c r="AD4" s="87"/>
      <c r="AE4" s="90" t="s">
        <v>138</v>
      </c>
    </row>
    <row r="5" spans="1:31" x14ac:dyDescent="0.4">
      <c r="B5" s="29" t="s">
        <v>29</v>
      </c>
      <c r="C5" s="51">
        <v>0</v>
      </c>
      <c r="D5" s="51">
        <v>0</v>
      </c>
      <c r="E5" s="51">
        <v>0</v>
      </c>
      <c r="F5" s="51">
        <v>0</v>
      </c>
      <c r="G5" s="51">
        <v>0</v>
      </c>
      <c r="H5" s="51">
        <v>0</v>
      </c>
      <c r="I5" s="51">
        <v>0</v>
      </c>
      <c r="J5" s="51">
        <v>0</v>
      </c>
      <c r="K5" s="51">
        <v>0</v>
      </c>
      <c r="L5" s="51">
        <v>0</v>
      </c>
      <c r="M5" s="74">
        <f>+IF(様式!J13&lt;メンテ!A86,0.3,0)</f>
        <v>0.3</v>
      </c>
      <c r="N5" s="74">
        <f>+IF(様式!J13&lt;メンテ!A86,0.3,0)</f>
        <v>0.3</v>
      </c>
      <c r="O5" s="74">
        <f>+IF(様式!J13&lt;メンテ!A86,0.3,0)</f>
        <v>0.3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  <c r="Z5" s="74">
        <f>+IF(様式!J13&lt;メンテ!A86,0.3,0)</f>
        <v>0.3</v>
      </c>
      <c r="AA5" s="74">
        <f>+IF(様式!J13&lt;メンテ!A86,0.3,0)</f>
        <v>0.3</v>
      </c>
      <c r="AB5" s="74">
        <f>+IF(様式!J13&lt;メンテ!A86,0.3,0)</f>
        <v>0.3</v>
      </c>
      <c r="AC5" s="51"/>
      <c r="AD5" s="86"/>
      <c r="AE5" s="90" t="s">
        <v>133</v>
      </c>
    </row>
    <row r="6" spans="1:31" x14ac:dyDescent="0.4">
      <c r="B6" s="29" t="s">
        <v>30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82">
        <f>+IF(様式!$J$13&lt;メンテ!$A$88,0.3,0)</f>
        <v>0.3</v>
      </c>
      <c r="N6" s="82">
        <f>+IF(様式!$J$13&lt;メンテ!$A$88,0.3,0)</f>
        <v>0.3</v>
      </c>
      <c r="O6" s="82">
        <f>+IF(様式!$J$13&lt;メンテ!$A$88,0.3,0)</f>
        <v>0.3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  <c r="Z6" s="82">
        <f>+IF(様式!$J$13&lt;メンテ!$A$88,0.3,0)</f>
        <v>0.3</v>
      </c>
      <c r="AA6" s="82">
        <f>+IF(様式!$J$13&lt;メンテ!$A$88,0.3,0)</f>
        <v>0.3</v>
      </c>
      <c r="AB6" s="82">
        <f>+IF(様式!$J$13&lt;メンテ!$A$88,0.3,0)</f>
        <v>0.3</v>
      </c>
      <c r="AC6" s="51"/>
      <c r="AD6" s="82"/>
      <c r="AE6" s="90" t="s">
        <v>134</v>
      </c>
    </row>
    <row r="7" spans="1:31" x14ac:dyDescent="0.4">
      <c r="B7" s="29" t="s">
        <v>31</v>
      </c>
      <c r="C7" s="51">
        <v>0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91">
        <v>0</v>
      </c>
      <c r="AA7" s="91">
        <v>0</v>
      </c>
      <c r="AB7" s="91">
        <v>0</v>
      </c>
      <c r="AC7" s="51"/>
      <c r="AD7" s="88"/>
      <c r="AE7" s="90" t="s">
        <v>135</v>
      </c>
    </row>
    <row r="8" spans="1:31" x14ac:dyDescent="0.4">
      <c r="B8" s="29" t="s">
        <v>32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81">
        <v>0</v>
      </c>
      <c r="AA8" s="81">
        <v>0</v>
      </c>
      <c r="AB8" s="81">
        <v>0</v>
      </c>
      <c r="AC8" s="51"/>
      <c r="AD8" s="65"/>
      <c r="AE8" s="90" t="s">
        <v>136</v>
      </c>
    </row>
    <row r="9" spans="1:31" x14ac:dyDescent="0.4">
      <c r="B9" s="29" t="s">
        <v>33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84">
        <f>+IF(様式!$J$13&lt;メンテ!$A$94,0.1,0)</f>
        <v>0.1</v>
      </c>
      <c r="K9" s="84">
        <f>+IF(様式!$J$13&lt;メンテ!$A$94,0.1,0)</f>
        <v>0.1</v>
      </c>
      <c r="L9" s="84">
        <f>+IF(様式!$J$13&lt;メンテ!$A$94,0.1,0)</f>
        <v>0.1</v>
      </c>
      <c r="M9" s="81">
        <v>0.3</v>
      </c>
      <c r="N9" s="81">
        <v>0.3</v>
      </c>
      <c r="O9" s="81">
        <v>0.3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84">
        <f>+IF(様式!$J$13&lt;メンテ!$A$94,0.1,0)</f>
        <v>0.1</v>
      </c>
      <c r="X9" s="84">
        <f>+IF(様式!$J$13&lt;メンテ!$A$94,0.1,0)</f>
        <v>0.1</v>
      </c>
      <c r="Y9" s="84">
        <f>+IF(様式!$J$13&lt;メンテ!$A$94,0.1,0)</f>
        <v>0.1</v>
      </c>
      <c r="Z9" s="81">
        <v>0.3</v>
      </c>
      <c r="AA9" s="81">
        <v>0.3</v>
      </c>
      <c r="AB9" s="81">
        <v>0.3</v>
      </c>
      <c r="AC9" s="51"/>
      <c r="AD9" s="89"/>
      <c r="AE9" s="90" t="s">
        <v>137</v>
      </c>
    </row>
    <row r="10" spans="1:31" x14ac:dyDescent="0.4">
      <c r="B10" s="29" t="s">
        <v>34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/>
      <c r="AD10" s="67"/>
    </row>
    <row r="11" spans="1:31" x14ac:dyDescent="0.4">
      <c r="B11" s="29" t="s">
        <v>35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/>
    </row>
    <row r="12" spans="1:31" x14ac:dyDescent="0.4">
      <c r="B12" s="29" t="s">
        <v>36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/>
    </row>
    <row r="13" spans="1:31" x14ac:dyDescent="0.4">
      <c r="B13" s="29" t="s">
        <v>37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/>
    </row>
    <row r="14" spans="1:31" x14ac:dyDescent="0.4">
      <c r="B14" s="29" t="s">
        <v>38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85">
        <f>+IF(様式!$J$13&lt;メンテ!$A$96,0.1,0)</f>
        <v>0.1</v>
      </c>
      <c r="N14" s="85">
        <f>+IF(様式!$J$13&lt;メンテ!$A$96,0.1,0)</f>
        <v>0.1</v>
      </c>
      <c r="O14" s="85">
        <f>+IF(様式!$J$13&lt;メンテ!$A$96,0.1,0)</f>
        <v>0.1</v>
      </c>
      <c r="P14" s="8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85">
        <f>+IF(様式!$J$13&lt;メンテ!$A$96,0.1,0)</f>
        <v>0.1</v>
      </c>
      <c r="AA14" s="85">
        <f>+IF(様式!$J$13&lt;メンテ!$A$96,0.1,0)</f>
        <v>0.1</v>
      </c>
      <c r="AB14" s="85">
        <f>+IF(様式!$J$13&lt;メンテ!$A$96,0.1,0)</f>
        <v>0.1</v>
      </c>
      <c r="AC14" s="51"/>
    </row>
    <row r="15" spans="1:31" x14ac:dyDescent="0.4">
      <c r="B15" s="29" t="s">
        <v>39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80">
        <f>+IF(様式!$J$13&lt;メンテ!$A$92,0.3,0)</f>
        <v>0.3</v>
      </c>
      <c r="N15" s="80">
        <f>+IF(様式!$J$13&lt;メンテ!$A$92,0.3,0)</f>
        <v>0.3</v>
      </c>
      <c r="O15" s="80">
        <f>+IF(様式!$J$13&lt;メンテ!$A$92,0.3,0)</f>
        <v>0.3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80">
        <f>+IF(様式!$J$13&lt;メンテ!$A$92,0.3,0)</f>
        <v>0.3</v>
      </c>
      <c r="AA15" s="80">
        <f>+IF(様式!$J$13&lt;メンテ!$A$92,0.3,0)</f>
        <v>0.3</v>
      </c>
      <c r="AB15" s="80">
        <f>+IF(様式!$J$13&lt;メンテ!$A$92,0.3,0)</f>
        <v>0.3</v>
      </c>
      <c r="AC15" s="51"/>
    </row>
    <row r="16" spans="1:31" x14ac:dyDescent="0.4">
      <c r="B16" s="29" t="s">
        <v>40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/>
    </row>
    <row r="17" spans="2:29" x14ac:dyDescent="0.4">
      <c r="B17" s="29" t="s">
        <v>41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/>
    </row>
    <row r="18" spans="2:29" x14ac:dyDescent="0.4">
      <c r="B18" s="29" t="s">
        <v>42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/>
    </row>
    <row r="19" spans="2:29" x14ac:dyDescent="0.4">
      <c r="B19" s="29" t="s">
        <v>43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83">
        <f>+IF(様式!$J$13&lt;メンテ!$A$90,0.3,0)</f>
        <v>0.3</v>
      </c>
      <c r="N19" s="83">
        <f>+IF(様式!$J$13&lt;メンテ!$A$90,0.3,0)</f>
        <v>0.3</v>
      </c>
      <c r="O19" s="83">
        <f>+IF(様式!$J$13&lt;メンテ!$A$90,0.3,0)</f>
        <v>0.3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83">
        <f>+IF(様式!$J$13&lt;メンテ!$A$90,0.3,0)</f>
        <v>0.3</v>
      </c>
      <c r="AA19" s="83">
        <f>+IF(様式!$J$13&lt;メンテ!$A$90,0.3,0)</f>
        <v>0.3</v>
      </c>
      <c r="AB19" s="83">
        <f>+IF(様式!$J$13&lt;メンテ!$A$90,0.3,0)</f>
        <v>0.3</v>
      </c>
      <c r="AC19" s="51"/>
    </row>
    <row r="20" spans="2:29" x14ac:dyDescent="0.4">
      <c r="B20" s="29" t="s">
        <v>44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/>
    </row>
    <row r="21" spans="2:29" x14ac:dyDescent="0.4">
      <c r="B21" s="29" t="s">
        <v>45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/>
    </row>
    <row r="22" spans="2:29" x14ac:dyDescent="0.4">
      <c r="B22" s="29" t="s">
        <v>46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/>
    </row>
    <row r="23" spans="2:29" x14ac:dyDescent="0.4">
      <c r="B23" s="29" t="s">
        <v>47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/>
    </row>
    <row r="24" spans="2:29" x14ac:dyDescent="0.4">
      <c r="B24" s="29" t="s">
        <v>48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/>
    </row>
    <row r="25" spans="2:29" x14ac:dyDescent="0.4">
      <c r="B25" s="29" t="s">
        <v>49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/>
    </row>
    <row r="26" spans="2:29" x14ac:dyDescent="0.4">
      <c r="B26" s="29" t="s">
        <v>50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/>
    </row>
    <row r="27" spans="2:29" x14ac:dyDescent="0.4">
      <c r="B27" s="29" t="s">
        <v>51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/>
    </row>
    <row r="28" spans="2:29" x14ac:dyDescent="0.4">
      <c r="B28" s="29" t="s">
        <v>52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/>
    </row>
    <row r="29" spans="2:29" x14ac:dyDescent="0.4">
      <c r="B29" s="29" t="s">
        <v>53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/>
    </row>
    <row r="30" spans="2:29" x14ac:dyDescent="0.4">
      <c r="B30" s="29" t="s">
        <v>111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</vt:lpstr>
      <vt:lpstr>メンテ</vt:lpstr>
      <vt:lpstr>メンテ２</vt:lpstr>
      <vt:lpstr>様式!Print_Area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福利課003</cp:lastModifiedBy>
  <cp:lastPrinted>2023-12-14T05:49:32Z</cp:lastPrinted>
  <dcterms:created xsi:type="dcterms:W3CDTF">2023-05-23T04:07:54Z</dcterms:created>
  <dcterms:modified xsi:type="dcterms:W3CDTF">2026-09-25T08:06:02Z</dcterms:modified>
</cp:coreProperties>
</file>